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is" sheetId="1" r:id="rId1"/>
    <sheet name="bs" sheetId="2" r:id="rId2"/>
    <sheet name="equity" sheetId="3" r:id="rId3"/>
    <sheet name="cf" sheetId="4" r:id="rId4"/>
    <sheet name="MASB" sheetId="5" r:id="rId5"/>
    <sheet name="KLSE" sheetId="6" r:id="rId6"/>
  </sheets>
  <definedNames>
    <definedName name="a">'is'!$A$2</definedName>
    <definedName name="b">'is'!$A$3</definedName>
    <definedName name="d">'is'!$A$4</definedName>
    <definedName name="e">'is'!$A$7</definedName>
    <definedName name="f">'is'!$A$8</definedName>
    <definedName name="_xlnm.Print_Area" localSheetId="1">'bs'!$A$1:$H$45</definedName>
    <definedName name="_xlnm.Print_Area" localSheetId="3">'cf'!$A$1:$I$54</definedName>
    <definedName name="_xlnm.Print_Area" localSheetId="2">'equity'!$A$1:$I$37</definedName>
    <definedName name="_xlnm.Print_Area" localSheetId="0">'is'!$A$1:$I$43</definedName>
    <definedName name="_xlnm.Print_Area" localSheetId="5">'KLSE'!$A$1:$K$198</definedName>
    <definedName name="_xlnm.Print_Area" localSheetId="4">'MASB'!$A$1:$K$166</definedName>
    <definedName name="_xlnm.Print_Titles" localSheetId="5">'KLSE'!$1:$4</definedName>
    <definedName name="_xlnm.Print_Titles" localSheetId="4">'MASB'!$1:$4</definedName>
  </definedNames>
  <calcPr fullCalcOnLoad="1"/>
</workbook>
</file>

<file path=xl/sharedStrings.xml><?xml version="1.0" encoding="utf-8"?>
<sst xmlns="http://schemas.openxmlformats.org/spreadsheetml/2006/main" count="256" uniqueCount="188">
  <si>
    <t>KUMPULAN FIMA BERHAD</t>
  </si>
  <si>
    <t>KUMPULAN FIMA BERHAD (Company No.: 11817-V)</t>
  </si>
  <si>
    <t>By industry segments.</t>
  </si>
  <si>
    <t>Segments</t>
  </si>
  <si>
    <t>Revenue</t>
  </si>
  <si>
    <t>Profit/(Loss)</t>
  </si>
  <si>
    <t>Before tax</t>
  </si>
  <si>
    <t>Total Assets</t>
  </si>
  <si>
    <t>Employed</t>
  </si>
  <si>
    <t>RM'000</t>
  </si>
  <si>
    <t>Manufacturing</t>
  </si>
  <si>
    <t>Bulking</t>
  </si>
  <si>
    <t>Agrobased</t>
  </si>
  <si>
    <t>Others</t>
  </si>
  <si>
    <t>Group's share of associated</t>
  </si>
  <si>
    <t>Group results</t>
  </si>
  <si>
    <t>(Company No.:11817-V)</t>
  </si>
  <si>
    <t>(Incorporated in Malaysia)</t>
  </si>
  <si>
    <t>Individual Quarter</t>
  </si>
  <si>
    <t>Current</t>
  </si>
  <si>
    <t>Preceding Year</t>
  </si>
  <si>
    <t>Year</t>
  </si>
  <si>
    <t>Corresponding</t>
  </si>
  <si>
    <t xml:space="preserve">Year </t>
  </si>
  <si>
    <t>Quarter</t>
  </si>
  <si>
    <t>Todate</t>
  </si>
  <si>
    <t>Period</t>
  </si>
  <si>
    <t>Operating Expenses</t>
  </si>
  <si>
    <t>Other Operating Income</t>
  </si>
  <si>
    <t>Finance Costs</t>
  </si>
  <si>
    <t>Share of Profit of</t>
  </si>
  <si>
    <t>Associated Companies</t>
  </si>
  <si>
    <t>Taxation</t>
  </si>
  <si>
    <t>Minority Interest</t>
  </si>
  <si>
    <t>Basic (sen)</t>
  </si>
  <si>
    <t>Cummulative Quarter</t>
  </si>
  <si>
    <t>As At</t>
  </si>
  <si>
    <t>31-03-2003</t>
  </si>
  <si>
    <t>(Unaudited)</t>
  </si>
  <si>
    <t>Property, plant and equipment</t>
  </si>
  <si>
    <t>Investment in associated companies</t>
  </si>
  <si>
    <t>Long term investments</t>
  </si>
  <si>
    <t>Plantation development expenditure</t>
  </si>
  <si>
    <t>Current Assets</t>
  </si>
  <si>
    <t>Inventories</t>
  </si>
  <si>
    <t>Trade &amp; other receivables</t>
  </si>
  <si>
    <t>Due from related companies</t>
  </si>
  <si>
    <t>Cash and deposits</t>
  </si>
  <si>
    <t>Current Liabilities</t>
  </si>
  <si>
    <t>Trade &amp; other payables</t>
  </si>
  <si>
    <t>Overdraft &amp; Short Term Borrowings</t>
  </si>
  <si>
    <t>Due to related companies</t>
  </si>
  <si>
    <t>Net Current Assets/(Liabilities)</t>
  </si>
  <si>
    <t>Represented by:</t>
  </si>
  <si>
    <t>Share capital</t>
  </si>
  <si>
    <t>Reserves</t>
  </si>
  <si>
    <t>Shareholders' funds</t>
  </si>
  <si>
    <t>Minority interests</t>
  </si>
  <si>
    <t>Long term liabilities</t>
  </si>
  <si>
    <t>Long term borrowings</t>
  </si>
  <si>
    <t>Retirement benefits</t>
  </si>
  <si>
    <t>Deferred taxation</t>
  </si>
  <si>
    <t>Condensed Consolidated Income Statements</t>
  </si>
  <si>
    <t>For the First Quarter Ended 30 June 2003</t>
  </si>
  <si>
    <t>Except as disclosed otherwise, the firgures have not been audited</t>
  </si>
  <si>
    <t>Condensed Consolidated Balance Sheet as at 30 June 2003</t>
  </si>
  <si>
    <t>Period ended</t>
  </si>
  <si>
    <t>Adjustments for:</t>
  </si>
  <si>
    <t>Depreciation</t>
  </si>
  <si>
    <t>Loss/(Gain) on disposal of property, plant &amp; equipment</t>
  </si>
  <si>
    <t>Share of profits of associated companies</t>
  </si>
  <si>
    <t>Provision for retirement benefits</t>
  </si>
  <si>
    <t>Amortisation of net goodwill</t>
  </si>
  <si>
    <t>Property, plant &amp; equipment written off</t>
  </si>
  <si>
    <t>Amortisation of plantation development expenditure</t>
  </si>
  <si>
    <t>Interest expense</t>
  </si>
  <si>
    <t>Interest income</t>
  </si>
  <si>
    <t>Operating profit before working capital changes</t>
  </si>
  <si>
    <t>Working capital changes</t>
  </si>
  <si>
    <t>Net change in current assets</t>
  </si>
  <si>
    <t>Net change in current liabilities</t>
  </si>
  <si>
    <t>Cash generated from operations</t>
  </si>
  <si>
    <t>Interest paid</t>
  </si>
  <si>
    <t>Net cash used in operating activities</t>
  </si>
  <si>
    <t>CASH FLOWS FROM INVESTING ACTIVITIES:</t>
  </si>
  <si>
    <t>Plantation development</t>
  </si>
  <si>
    <t>Purchase of long term investment</t>
  </si>
  <si>
    <t>Purchase of property, plant &amp; equipment</t>
  </si>
  <si>
    <t>Proceeds from disposal of property, plant &amp; equipment</t>
  </si>
  <si>
    <t>Net dividends received</t>
  </si>
  <si>
    <t>Interest received</t>
  </si>
  <si>
    <t>Net cash used in investing activities</t>
  </si>
  <si>
    <t>CASH FLOWS FROM FINANCING ACTIVITIES:</t>
  </si>
  <si>
    <t>Net cash generated from financing activities</t>
  </si>
  <si>
    <t>Net increase/(decrease) in cash &amp; cash equivalent</t>
  </si>
  <si>
    <t>Cash and cash equivalents at beginning of year</t>
  </si>
  <si>
    <t>Cash and cash equivalents at end of year</t>
  </si>
  <si>
    <t>Cash and cash equivalents:</t>
  </si>
  <si>
    <t>Cash and bank balances</t>
  </si>
  <si>
    <t>Fixed deposit with financial institutions</t>
  </si>
  <si>
    <t>Overdraft</t>
  </si>
  <si>
    <t>Condensed Consolidated Cash Flow Statements for the First Quarter Ended 30 June 2003</t>
  </si>
  <si>
    <t>Condensed Consolidated Statements of Changes in Equity</t>
  </si>
  <si>
    <t>for the First Quarter Ended 30 June 2003</t>
  </si>
  <si>
    <t>Non-distributable</t>
  </si>
  <si>
    <t>Share</t>
  </si>
  <si>
    <t>Revaluation</t>
  </si>
  <si>
    <t>* Other</t>
  </si>
  <si>
    <t>Accumulated</t>
  </si>
  <si>
    <t>capital</t>
  </si>
  <si>
    <t>premium</t>
  </si>
  <si>
    <t>reserve</t>
  </si>
  <si>
    <t>reserves</t>
  </si>
  <si>
    <t>losses</t>
  </si>
  <si>
    <t>Total</t>
  </si>
  <si>
    <t>Group</t>
  </si>
  <si>
    <t>Capital reserve</t>
  </si>
  <si>
    <t>Statutory reserve</t>
  </si>
  <si>
    <t>Translation loss</t>
  </si>
  <si>
    <t>Net profit/(loss) for the year</t>
  </si>
  <si>
    <t>* Other Reserves</t>
  </si>
  <si>
    <t>arising from</t>
  </si>
  <si>
    <t>Foreign</t>
  </si>
  <si>
    <t>bonus issue in</t>
  </si>
  <si>
    <t>exchange</t>
  </si>
  <si>
    <t>subsidiaries</t>
  </si>
  <si>
    <t>At 1-4-2003</t>
  </si>
  <si>
    <t>30-06-02</t>
  </si>
  <si>
    <t>30-06-03</t>
  </si>
  <si>
    <t>Profit before taxation</t>
  </si>
  <si>
    <t>Plant and machninery</t>
  </si>
  <si>
    <t>Approved and contracted for</t>
  </si>
  <si>
    <t>Approved but not contracted for</t>
  </si>
  <si>
    <t>Purchase of cattle feeds by Fima-TLP Feedlot Sdn Bhd</t>
  </si>
  <si>
    <t>from its shareholder</t>
  </si>
  <si>
    <t>- Lee Pineapple Co. Pte. Ltd</t>
  </si>
  <si>
    <t>- Management services fees</t>
  </si>
  <si>
    <t>- Courier services</t>
  </si>
  <si>
    <t>- Repair and maintenance of vehicles</t>
  </si>
  <si>
    <t>Quarterly Announcement for the Quarter Ended 30 June 2003</t>
  </si>
  <si>
    <t>Trading</t>
  </si>
  <si>
    <t>PART A-MASB</t>
  </si>
  <si>
    <t>PART B-KLSE</t>
  </si>
  <si>
    <t>Current year</t>
  </si>
  <si>
    <t>Income tax - current year</t>
  </si>
  <si>
    <t>Share of taxation of associated companies</t>
  </si>
  <si>
    <t>Consolidation adjustments</t>
  </si>
  <si>
    <t>Secured:</t>
  </si>
  <si>
    <t>Non-current</t>
  </si>
  <si>
    <t>Unsecured:</t>
  </si>
  <si>
    <t>Net profits/(loss) attributable</t>
  </si>
  <si>
    <t>to shareholders (RM'000)</t>
  </si>
  <si>
    <t>Number of ordinary shares</t>
  </si>
  <si>
    <t>in issue ('000)</t>
  </si>
  <si>
    <t>Earnings/(loss) per share (sen)</t>
  </si>
  <si>
    <t>By order of the Board</t>
  </si>
  <si>
    <t>MOHD YUSOF BIN PANDAK YATIM</t>
  </si>
  <si>
    <t>Kuala Lumpur</t>
  </si>
  <si>
    <t>(Audited)</t>
  </si>
  <si>
    <t>At cost</t>
  </si>
  <si>
    <t>At net book value</t>
  </si>
  <si>
    <t>At market value</t>
  </si>
  <si>
    <t>Current Year</t>
  </si>
  <si>
    <t>To-date</t>
  </si>
  <si>
    <t>Natiowide Express Courier Services Bhd, fellow subsidiary</t>
  </si>
  <si>
    <t>Europel Sales Sdn Bhd, fellow subsidiary</t>
  </si>
  <si>
    <t>Capital work-in-progress</t>
  </si>
  <si>
    <t>companies' results</t>
  </si>
  <si>
    <t>Net from borrowings</t>
  </si>
  <si>
    <t>Redemption of Preference Shares</t>
  </si>
  <si>
    <t>NASLIZA MOHD NASIR</t>
  </si>
  <si>
    <t>Dated : 31 JULY 2003</t>
  </si>
  <si>
    <t>Loss on disposal of associated company</t>
  </si>
  <si>
    <t>Effects arising from the deconsolidation</t>
  </si>
  <si>
    <t>pursuant to the disposal of a subsidiary</t>
  </si>
  <si>
    <t>Taxation recovered</t>
  </si>
  <si>
    <t>Foreign exchange gain</t>
  </si>
  <si>
    <t>Net goodwill on consolidation</t>
  </si>
  <si>
    <t>Profit from Operations</t>
  </si>
  <si>
    <t>Profit Before Tax</t>
  </si>
  <si>
    <t>Profit After Tax</t>
  </si>
  <si>
    <t>a) Disposal of a subsidiary:</t>
  </si>
  <si>
    <t>b) Acquisition of investment:</t>
  </si>
  <si>
    <t>Net Profit for the Period</t>
  </si>
  <si>
    <t>Earnings Per Share:</t>
  </si>
  <si>
    <t>Net Tangible Assets Per Share (sen)</t>
  </si>
  <si>
    <t>Inventories written back</t>
  </si>
  <si>
    <t>Joint Company Seretaries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</si>
</sst>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[Red]_(* \(#,##0\);_(* &quot;-&quot;_);_(@_)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#,##0;\(#,##0\)"/>
    <numFmt numFmtId="178" formatCode="0.00_);[Red]\(0.00\)"/>
    <numFmt numFmtId="179" formatCode="#,###\ ;\(#,###\)"/>
    <numFmt numFmtId="180" formatCode="#,##0;[Red]\(#,##0\)"/>
    <numFmt numFmtId="181" formatCode="_(* #,##0.0_);[Red]_(* \(#,##0.0\);_(* &quot;-&quot;_);_(@_)"/>
    <numFmt numFmtId="182" formatCode="_(* #,##0.00_);[Red]_(* \(#,##0.00\);_(* &quot;-&quot;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2" fontId="0" fillId="0" borderId="2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72" fontId="0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2" fontId="2" fillId="0" borderId="5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 horizontal="right"/>
    </xf>
    <xf numFmtId="172" fontId="0" fillId="0" borderId="0" xfId="15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7" fontId="0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77" fontId="0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8" fontId="0" fillId="0" borderId="7" xfId="15" applyNumberFormat="1" applyFon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Alignment="1">
      <alignment horizontal="left"/>
    </xf>
    <xf numFmtId="179" fontId="2" fillId="0" borderId="0" xfId="15" applyNumberFormat="1" applyFont="1" applyFill="1" applyAlignment="1">
      <alignment horizontal="center"/>
    </xf>
    <xf numFmtId="179" fontId="2" fillId="0" borderId="0" xfId="15" applyNumberFormat="1" applyFont="1" applyFill="1" applyAlignment="1" quotePrefix="1">
      <alignment horizontal="center"/>
    </xf>
    <xf numFmtId="179" fontId="2" fillId="0" borderId="1" xfId="15" applyNumberFormat="1" applyFont="1" applyFill="1" applyBorder="1" applyAlignment="1">
      <alignment horizontal="center"/>
    </xf>
    <xf numFmtId="179" fontId="2" fillId="0" borderId="0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38" fontId="0" fillId="0" borderId="0" xfId="15" applyNumberFormat="1" applyFont="1" applyFill="1" applyAlignment="1">
      <alignment/>
    </xf>
    <xf numFmtId="38" fontId="0" fillId="0" borderId="0" xfId="15" applyNumberFormat="1" applyFont="1" applyFill="1" applyBorder="1" applyAlignment="1">
      <alignment/>
    </xf>
    <xf numFmtId="38" fontId="3" fillId="0" borderId="0" xfId="15" applyNumberFormat="1" applyFont="1" applyFill="1" applyAlignment="1">
      <alignment/>
    </xf>
    <xf numFmtId="38" fontId="0" fillId="0" borderId="8" xfId="15" applyNumberFormat="1" applyFont="1" applyFill="1" applyBorder="1" applyAlignment="1">
      <alignment/>
    </xf>
    <xf numFmtId="38" fontId="0" fillId="0" borderId="0" xfId="15" applyNumberFormat="1" applyFont="1" applyFill="1" applyBorder="1" applyAlignment="1">
      <alignment horizontal="center"/>
    </xf>
    <xf numFmtId="180" fontId="0" fillId="0" borderId="2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3" xfId="15" applyNumberFormat="1" applyFont="1" applyFill="1" applyBorder="1" applyAlignment="1">
      <alignment/>
    </xf>
    <xf numFmtId="180" fontId="0" fillId="0" borderId="9" xfId="15" applyNumberFormat="1" applyFont="1" applyFill="1" applyBorder="1" applyAlignment="1">
      <alignment/>
    </xf>
    <xf numFmtId="180" fontId="0" fillId="0" borderId="3" xfId="15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175" fontId="0" fillId="0" borderId="6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/>
    </xf>
    <xf numFmtId="180" fontId="0" fillId="0" borderId="5" xfId="15" applyNumberFormat="1" applyFont="1" applyFill="1" applyBorder="1" applyAlignment="1">
      <alignment/>
    </xf>
    <xf numFmtId="180" fontId="0" fillId="0" borderId="6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40" fontId="2" fillId="0" borderId="7" xfId="0" applyNumberFormat="1" applyFont="1" applyFill="1" applyBorder="1" applyAlignment="1">
      <alignment horizontal="right"/>
    </xf>
    <xf numFmtId="40" fontId="2" fillId="0" borderId="0" xfId="0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right"/>
    </xf>
    <xf numFmtId="14" fontId="2" fillId="0" borderId="1" xfId="0" applyNumberFormat="1" applyFont="1" applyFill="1" applyBorder="1" applyAlignment="1" quotePrefix="1">
      <alignment horizontal="right"/>
    </xf>
    <xf numFmtId="17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Continuous"/>
    </xf>
    <xf numFmtId="0" fontId="2" fillId="0" borderId="0" xfId="0" applyFont="1" applyFill="1" applyAlignment="1" quotePrefix="1">
      <alignment horizontal="right"/>
    </xf>
    <xf numFmtId="0" fontId="2" fillId="0" borderId="1" xfId="0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37" fontId="0" fillId="0" borderId="8" xfId="0" applyNumberFormat="1" applyFont="1" applyFill="1" applyBorder="1" applyAlignment="1">
      <alignment horizontal="centerContinuous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72" fontId="6" fillId="0" borderId="0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 horizontal="right"/>
    </xf>
    <xf numFmtId="172" fontId="6" fillId="0" borderId="0" xfId="15" applyNumberFormat="1" applyFont="1" applyFill="1" applyBorder="1" applyAlignment="1">
      <alignment horizontal="right"/>
    </xf>
    <xf numFmtId="172" fontId="5" fillId="0" borderId="0" xfId="15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7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7" fontId="5" fillId="0" borderId="0" xfId="15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172" fontId="5" fillId="0" borderId="8" xfId="0" applyNumberFormat="1" applyFont="1" applyBorder="1" applyAlignment="1">
      <alignment/>
    </xf>
    <xf numFmtId="172" fontId="5" fillId="0" borderId="6" xfId="0" applyNumberFormat="1" applyFont="1" applyBorder="1" applyAlignment="1">
      <alignment/>
    </xf>
    <xf numFmtId="175" fontId="5" fillId="0" borderId="0" xfId="15" applyNumberFormat="1" applyFont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9" applyNumberFormat="1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2" fontId="5" fillId="0" borderId="11" xfId="19" applyNumberFormat="1" applyFont="1" applyBorder="1" applyAlignment="1">
      <alignment/>
    </xf>
    <xf numFmtId="172" fontId="5" fillId="0" borderId="11" xfId="15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82" fontId="5" fillId="0" borderId="7" xfId="0" applyNumberFormat="1" applyFont="1" applyBorder="1" applyAlignment="1">
      <alignment/>
    </xf>
    <xf numFmtId="14" fontId="5" fillId="0" borderId="8" xfId="0" applyNumberFormat="1" applyFont="1" applyBorder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172" fontId="5" fillId="0" borderId="1" xfId="0" applyNumberFormat="1" applyFont="1" applyBorder="1" applyAlignment="1">
      <alignment/>
    </xf>
    <xf numFmtId="172" fontId="5" fillId="0" borderId="1" xfId="15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2" fontId="5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35.emf" /><Relationship Id="rId3" Type="http://schemas.openxmlformats.org/officeDocument/2006/relationships/image" Target="../media/image5.emf" /><Relationship Id="rId4" Type="http://schemas.openxmlformats.org/officeDocument/2006/relationships/image" Target="../media/image22.emf" /><Relationship Id="rId5" Type="http://schemas.openxmlformats.org/officeDocument/2006/relationships/image" Target="../media/image31.emf" /><Relationship Id="rId6" Type="http://schemas.openxmlformats.org/officeDocument/2006/relationships/image" Target="../media/image28.emf" /><Relationship Id="rId7" Type="http://schemas.openxmlformats.org/officeDocument/2006/relationships/image" Target="../media/image2.emf" /><Relationship Id="rId8" Type="http://schemas.openxmlformats.org/officeDocument/2006/relationships/image" Target="../media/image10.emf" /><Relationship Id="rId9" Type="http://schemas.openxmlformats.org/officeDocument/2006/relationships/image" Target="../media/image18.emf" /><Relationship Id="rId10" Type="http://schemas.openxmlformats.org/officeDocument/2006/relationships/image" Target="../media/image34.emf" /><Relationship Id="rId11" Type="http://schemas.openxmlformats.org/officeDocument/2006/relationships/image" Target="../media/image9.emf" /><Relationship Id="rId12" Type="http://schemas.openxmlformats.org/officeDocument/2006/relationships/image" Target="../media/image15.emf" /><Relationship Id="rId13" Type="http://schemas.openxmlformats.org/officeDocument/2006/relationships/image" Target="../media/image26.emf" /><Relationship Id="rId14" Type="http://schemas.openxmlformats.org/officeDocument/2006/relationships/image" Target="../media/image6.emf" /><Relationship Id="rId15" Type="http://schemas.openxmlformats.org/officeDocument/2006/relationships/image" Target="../media/image13.emf" /><Relationship Id="rId16" Type="http://schemas.openxmlformats.org/officeDocument/2006/relationships/image" Target="../media/image12.emf" /><Relationship Id="rId17" Type="http://schemas.openxmlformats.org/officeDocument/2006/relationships/image" Target="../media/image11.emf" /><Relationship Id="rId18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16.emf" /><Relationship Id="rId8" Type="http://schemas.openxmlformats.org/officeDocument/2006/relationships/image" Target="../media/image4.emf" /><Relationship Id="rId9" Type="http://schemas.openxmlformats.org/officeDocument/2006/relationships/image" Target="../media/image30.emf" /><Relationship Id="rId10" Type="http://schemas.openxmlformats.org/officeDocument/2006/relationships/image" Target="../media/image14.emf" /><Relationship Id="rId11" Type="http://schemas.openxmlformats.org/officeDocument/2006/relationships/image" Target="../media/image19.emf" /><Relationship Id="rId12" Type="http://schemas.openxmlformats.org/officeDocument/2006/relationships/image" Target="../media/image8.emf" /><Relationship Id="rId13" Type="http://schemas.openxmlformats.org/officeDocument/2006/relationships/image" Target="../media/image23.emf" /><Relationship Id="rId14" Type="http://schemas.openxmlformats.org/officeDocument/2006/relationships/image" Target="../media/image33.emf" /><Relationship Id="rId15" Type="http://schemas.openxmlformats.org/officeDocument/2006/relationships/image" Target="../media/image27.emf" /><Relationship Id="rId16" Type="http://schemas.openxmlformats.org/officeDocument/2006/relationships/image" Target="../media/image36.emf" /><Relationship Id="rId17" Type="http://schemas.openxmlformats.org/officeDocument/2006/relationships/image" Target="../media/image25.emf" /><Relationship Id="rId18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59</xdr:row>
      <xdr:rowOff>85725</xdr:rowOff>
    </xdr:from>
    <xdr:to>
      <xdr:col>8</xdr:col>
      <xdr:colOff>838200</xdr:colOff>
      <xdr:row>59</xdr:row>
      <xdr:rowOff>85725</xdr:rowOff>
    </xdr:to>
    <xdr:sp>
      <xdr:nvSpPr>
        <xdr:cNvPr id="1" name="Line 16"/>
        <xdr:cNvSpPr>
          <a:spLocks/>
        </xdr:cNvSpPr>
      </xdr:nvSpPr>
      <xdr:spPr>
        <a:xfrm>
          <a:off x="4572000" y="10820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59</xdr:row>
      <xdr:rowOff>114300</xdr:rowOff>
    </xdr:from>
    <xdr:to>
      <xdr:col>6</xdr:col>
      <xdr:colOff>85725</xdr:colOff>
      <xdr:row>59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2962275" y="10848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vmlDrawing" Target="../drawings/vmlDrawing2.vml" /><Relationship Id="rId2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3" width="9.140625" style="1" customWidth="1"/>
    <col min="4" max="4" width="13.140625" style="1" customWidth="1"/>
    <col min="5" max="6" width="13.7109375" style="1" customWidth="1"/>
    <col min="7" max="7" width="1.7109375" style="1" customWidth="1"/>
    <col min="8" max="9" width="13.7109375" style="1" customWidth="1"/>
    <col min="10" max="16384" width="9.140625" style="1" customWidth="1"/>
  </cols>
  <sheetData>
    <row r="2" spans="1:9" ht="12.75">
      <c r="A2" s="61" t="s">
        <v>0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33" t="s">
        <v>17</v>
      </c>
      <c r="B4" s="33"/>
      <c r="C4" s="33"/>
      <c r="D4" s="33"/>
      <c r="E4" s="33"/>
      <c r="F4" s="33"/>
      <c r="G4" s="33"/>
      <c r="H4" s="33"/>
      <c r="I4" s="33"/>
    </row>
    <row r="5" spans="1:9" ht="12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60" t="s">
        <v>62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60" t="s">
        <v>63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60" t="s">
        <v>64</v>
      </c>
      <c r="B8" s="33"/>
      <c r="C8" s="33"/>
      <c r="D8" s="33"/>
      <c r="E8" s="33"/>
      <c r="F8" s="33"/>
      <c r="G8" s="33"/>
      <c r="H8" s="33"/>
      <c r="I8" s="33"/>
    </row>
    <row r="10" spans="1:9" ht="12.75">
      <c r="A10" s="4"/>
      <c r="B10" s="4"/>
      <c r="C10" s="5"/>
      <c r="D10" s="5"/>
      <c r="E10" s="135" t="s">
        <v>18</v>
      </c>
      <c r="F10" s="135"/>
      <c r="G10" s="5"/>
      <c r="H10" s="136" t="s">
        <v>35</v>
      </c>
      <c r="I10" s="136"/>
    </row>
    <row r="11" spans="1:9" ht="12.75">
      <c r="A11" s="8"/>
      <c r="B11" s="8"/>
      <c r="C11" s="6"/>
      <c r="D11" s="6"/>
      <c r="E11" s="6" t="s">
        <v>19</v>
      </c>
      <c r="F11" s="6" t="s">
        <v>20</v>
      </c>
      <c r="G11" s="6"/>
      <c r="H11" s="6" t="s">
        <v>19</v>
      </c>
      <c r="I11" s="6" t="s">
        <v>20</v>
      </c>
    </row>
    <row r="12" spans="1:9" ht="12.75">
      <c r="A12" s="8"/>
      <c r="B12" s="8"/>
      <c r="C12" s="6"/>
      <c r="D12" s="6"/>
      <c r="E12" s="6" t="s">
        <v>21</v>
      </c>
      <c r="F12" s="6" t="s">
        <v>22</v>
      </c>
      <c r="G12" s="6"/>
      <c r="H12" s="6" t="s">
        <v>23</v>
      </c>
      <c r="I12" s="6" t="s">
        <v>22</v>
      </c>
    </row>
    <row r="13" spans="1:9" ht="12.75">
      <c r="A13" s="4"/>
      <c r="B13" s="4"/>
      <c r="C13" s="5"/>
      <c r="D13" s="5"/>
      <c r="E13" s="6" t="s">
        <v>24</v>
      </c>
      <c r="F13" s="6" t="s">
        <v>24</v>
      </c>
      <c r="G13" s="5"/>
      <c r="H13" s="6" t="s">
        <v>25</v>
      </c>
      <c r="I13" s="6" t="s">
        <v>26</v>
      </c>
    </row>
    <row r="14" spans="1:9" ht="13.5" thickBot="1">
      <c r="A14" s="5"/>
      <c r="B14" s="5"/>
      <c r="C14" s="5"/>
      <c r="D14" s="5"/>
      <c r="E14" s="9" t="s">
        <v>128</v>
      </c>
      <c r="F14" s="9" t="s">
        <v>127</v>
      </c>
      <c r="G14" s="10"/>
      <c r="H14" s="9" t="str">
        <f>E14</f>
        <v>30-06-03</v>
      </c>
      <c r="I14" s="9" t="str">
        <f>F14</f>
        <v>30-06-02</v>
      </c>
    </row>
    <row r="15" spans="1:9" ht="12.75">
      <c r="A15" s="5"/>
      <c r="B15" s="5"/>
      <c r="C15" s="5"/>
      <c r="D15" s="5"/>
      <c r="E15" s="6" t="s">
        <v>9</v>
      </c>
      <c r="F15" s="6" t="s">
        <v>9</v>
      </c>
      <c r="G15" s="5"/>
      <c r="H15" s="6" t="s">
        <v>9</v>
      </c>
      <c r="I15" s="6" t="s">
        <v>9</v>
      </c>
    </row>
    <row r="16" spans="1:9" ht="12.75">
      <c r="A16" s="5"/>
      <c r="B16" s="5"/>
      <c r="C16" s="5"/>
      <c r="D16" s="5"/>
      <c r="E16" s="11"/>
      <c r="F16" s="11"/>
      <c r="G16" s="5"/>
      <c r="H16" s="11"/>
      <c r="I16" s="11"/>
    </row>
    <row r="17" spans="1:9" ht="12.75">
      <c r="A17" s="5" t="s">
        <v>4</v>
      </c>
      <c r="B17" s="4"/>
      <c r="C17" s="5"/>
      <c r="D17" s="5"/>
      <c r="E17" s="12">
        <f aca="true" t="shared" si="0" ref="E17:F19">H17</f>
        <v>49824</v>
      </c>
      <c r="F17" s="12">
        <f t="shared" si="0"/>
        <v>43153</v>
      </c>
      <c r="G17" s="13"/>
      <c r="H17" s="12">
        <v>49824</v>
      </c>
      <c r="I17" s="12">
        <v>43153</v>
      </c>
    </row>
    <row r="18" spans="1:9" ht="12.75">
      <c r="A18" s="5" t="s">
        <v>27</v>
      </c>
      <c r="B18" s="5"/>
      <c r="C18" s="5"/>
      <c r="D18" s="5"/>
      <c r="E18" s="15">
        <f t="shared" si="0"/>
        <v>-42888</v>
      </c>
      <c r="F18" s="15">
        <f t="shared" si="0"/>
        <v>-38369</v>
      </c>
      <c r="G18" s="13"/>
      <c r="H18" s="15">
        <f>10943-H17-H19-H26-H27-H29-H33-H37-H24</f>
        <v>-42888</v>
      </c>
      <c r="I18" s="15">
        <f>1417-I17-I19-I26-I29-I33-I37-I27-I25-I24</f>
        <v>-38369</v>
      </c>
    </row>
    <row r="19" spans="1:9" ht="12.75">
      <c r="A19" s="5" t="s">
        <v>28</v>
      </c>
      <c r="B19" s="5"/>
      <c r="C19" s="5"/>
      <c r="D19" s="5"/>
      <c r="E19" s="15">
        <f t="shared" si="0"/>
        <v>932</v>
      </c>
      <c r="F19" s="15">
        <f t="shared" si="0"/>
        <v>942</v>
      </c>
      <c r="G19" s="13"/>
      <c r="H19" s="15">
        <v>932</v>
      </c>
      <c r="I19" s="15">
        <f>942</f>
        <v>942</v>
      </c>
    </row>
    <row r="20" spans="1:9" ht="12.75">
      <c r="A20" s="5"/>
      <c r="B20" s="5"/>
      <c r="C20" s="5"/>
      <c r="D20" s="5"/>
      <c r="E20" s="15"/>
      <c r="F20" s="15"/>
      <c r="G20" s="13"/>
      <c r="H20" s="17"/>
      <c r="I20" s="17"/>
    </row>
    <row r="21" spans="1:9" s="133" customFormat="1" ht="12.75">
      <c r="A21" s="18" t="s">
        <v>178</v>
      </c>
      <c r="B21" s="18"/>
      <c r="C21" s="18"/>
      <c r="D21" s="18"/>
      <c r="E21" s="22">
        <f>SUM(E17:E20)</f>
        <v>7868</v>
      </c>
      <c r="F21" s="22">
        <f>SUM(F17:F20)</f>
        <v>5726</v>
      </c>
      <c r="G21" s="19"/>
      <c r="H21" s="19">
        <f>SUM(H17:H20)</f>
        <v>7868</v>
      </c>
      <c r="I21" s="19">
        <f>SUM(I17:I20)</f>
        <v>5726</v>
      </c>
    </row>
    <row r="22" spans="1:9" ht="12.75">
      <c r="A22" s="10"/>
      <c r="B22" s="10"/>
      <c r="C22" s="10"/>
      <c r="D22" s="10"/>
      <c r="E22" s="13"/>
      <c r="F22" s="13"/>
      <c r="G22" s="13"/>
      <c r="H22" s="13"/>
      <c r="I22" s="13"/>
    </row>
    <row r="23" spans="1:9" s="133" customFormat="1" ht="12.75">
      <c r="A23" s="10" t="s">
        <v>173</v>
      </c>
      <c r="B23" s="10"/>
      <c r="C23" s="10"/>
      <c r="D23" s="10"/>
      <c r="E23" s="13"/>
      <c r="F23" s="13"/>
      <c r="G23" s="13"/>
      <c r="H23" s="13"/>
      <c r="I23" s="13"/>
    </row>
    <row r="24" spans="1:9" s="133" customFormat="1" ht="12.75">
      <c r="A24" s="10" t="s">
        <v>174</v>
      </c>
      <c r="B24" s="10"/>
      <c r="C24" s="10"/>
      <c r="D24" s="10"/>
      <c r="E24" s="13">
        <f aca="true" t="shared" si="1" ref="E24:F27">H24</f>
        <v>7912</v>
      </c>
      <c r="F24" s="13">
        <f t="shared" si="1"/>
        <v>0</v>
      </c>
      <c r="G24" s="13"/>
      <c r="H24" s="13">
        <f>7912</f>
        <v>7912</v>
      </c>
      <c r="I24" s="13">
        <v>0</v>
      </c>
    </row>
    <row r="25" spans="1:9" s="133" customFormat="1" ht="12.75">
      <c r="A25" s="134" t="s">
        <v>172</v>
      </c>
      <c r="B25" s="10"/>
      <c r="C25" s="10"/>
      <c r="D25" s="10"/>
      <c r="E25" s="13">
        <f t="shared" si="1"/>
        <v>0</v>
      </c>
      <c r="F25" s="13">
        <f t="shared" si="1"/>
        <v>-196</v>
      </c>
      <c r="G25" s="13"/>
      <c r="H25" s="13">
        <v>0</v>
      </c>
      <c r="I25" s="13">
        <f>-196</f>
        <v>-196</v>
      </c>
    </row>
    <row r="26" spans="1:9" s="133" customFormat="1" ht="12.75">
      <c r="A26" s="10" t="s">
        <v>29</v>
      </c>
      <c r="B26" s="10"/>
      <c r="C26" s="10"/>
      <c r="D26" s="10"/>
      <c r="E26" s="13">
        <f t="shared" si="1"/>
        <v>-2527</v>
      </c>
      <c r="F26" s="20">
        <f t="shared" si="1"/>
        <v>-2572</v>
      </c>
      <c r="G26" s="13"/>
      <c r="H26" s="14">
        <f>-2115-H27</f>
        <v>-2527</v>
      </c>
      <c r="I26" s="20">
        <f>-2557-I27</f>
        <v>-2572</v>
      </c>
    </row>
    <row r="27" spans="1:9" ht="12.75">
      <c r="A27" s="10" t="s">
        <v>176</v>
      </c>
      <c r="B27" s="10"/>
      <c r="C27" s="10"/>
      <c r="D27" s="10"/>
      <c r="E27" s="13">
        <f t="shared" si="1"/>
        <v>412</v>
      </c>
      <c r="F27" s="20">
        <f t="shared" si="1"/>
        <v>15</v>
      </c>
      <c r="G27" s="13"/>
      <c r="H27" s="14">
        <v>412</v>
      </c>
      <c r="I27" s="20">
        <v>15</v>
      </c>
    </row>
    <row r="28" spans="1:9" ht="12.75">
      <c r="A28" s="10" t="s">
        <v>30</v>
      </c>
      <c r="B28" s="10"/>
      <c r="C28" s="10"/>
      <c r="D28" s="10"/>
      <c r="E28" s="13"/>
      <c r="F28" s="20"/>
      <c r="G28" s="13"/>
      <c r="H28" s="14"/>
      <c r="I28" s="20"/>
    </row>
    <row r="29" spans="1:9" ht="12.75">
      <c r="A29" s="21" t="s">
        <v>31</v>
      </c>
      <c r="B29" s="10"/>
      <c r="C29" s="10"/>
      <c r="D29" s="10"/>
      <c r="E29" s="13">
        <f>H29</f>
        <v>875</v>
      </c>
      <c r="F29" s="20">
        <f>I29</f>
        <v>799</v>
      </c>
      <c r="G29" s="13"/>
      <c r="H29" s="14">
        <v>875</v>
      </c>
      <c r="I29" s="20">
        <v>799</v>
      </c>
    </row>
    <row r="30" spans="1:9" ht="12.75">
      <c r="A30" s="10"/>
      <c r="B30" s="10"/>
      <c r="C30" s="10"/>
      <c r="D30" s="10"/>
      <c r="E30" s="13"/>
      <c r="F30" s="20"/>
      <c r="G30" s="13"/>
      <c r="H30" s="14"/>
      <c r="I30" s="20"/>
    </row>
    <row r="31" spans="1:11" ht="12.75">
      <c r="A31" s="18" t="s">
        <v>179</v>
      </c>
      <c r="B31" s="18"/>
      <c r="C31" s="18"/>
      <c r="D31" s="18"/>
      <c r="E31" s="22">
        <f>SUM(E21:E30)</f>
        <v>14540</v>
      </c>
      <c r="F31" s="22">
        <f>SUM(F21:F30)</f>
        <v>3772</v>
      </c>
      <c r="G31" s="19"/>
      <c r="H31" s="22">
        <f>SUM(H21:H30)</f>
        <v>14540</v>
      </c>
      <c r="I31" s="22">
        <f>SUM(I21:I30)</f>
        <v>3772</v>
      </c>
      <c r="K31" s="2"/>
    </row>
    <row r="32" spans="1:9" ht="12.75">
      <c r="A32" s="10"/>
      <c r="B32" s="10"/>
      <c r="C32" s="10"/>
      <c r="D32" s="10"/>
      <c r="E32" s="13"/>
      <c r="F32" s="13"/>
      <c r="G32" s="13"/>
      <c r="H32" s="13"/>
      <c r="I32" s="13"/>
    </row>
    <row r="33" spans="1:9" ht="12.75">
      <c r="A33" s="10" t="s">
        <v>32</v>
      </c>
      <c r="B33" s="10"/>
      <c r="C33" s="10"/>
      <c r="D33" s="10"/>
      <c r="E33" s="13">
        <f>H33</f>
        <v>-2558</v>
      </c>
      <c r="F33" s="20">
        <f>I33</f>
        <v>-1757</v>
      </c>
      <c r="G33" s="13"/>
      <c r="H33" s="14">
        <v>-2558</v>
      </c>
      <c r="I33" s="20">
        <v>-1757</v>
      </c>
    </row>
    <row r="34" spans="1:9" ht="12.75">
      <c r="A34" s="10"/>
      <c r="B34" s="10"/>
      <c r="C34" s="10"/>
      <c r="D34" s="10"/>
      <c r="E34" s="13"/>
      <c r="F34" s="20"/>
      <c r="G34" s="13"/>
      <c r="H34" s="14"/>
      <c r="I34" s="20"/>
    </row>
    <row r="35" spans="1:9" ht="12.75">
      <c r="A35" s="18" t="s">
        <v>180</v>
      </c>
      <c r="B35" s="18"/>
      <c r="C35" s="18"/>
      <c r="D35" s="18"/>
      <c r="E35" s="23">
        <f>SUM(E31:E34)</f>
        <v>11982</v>
      </c>
      <c r="F35" s="23">
        <f>SUM(F31:F34)</f>
        <v>2015</v>
      </c>
      <c r="G35" s="19"/>
      <c r="H35" s="23">
        <f>SUM(H31:H34)</f>
        <v>11982</v>
      </c>
      <c r="I35" s="23">
        <f>SUM(I31:I34)</f>
        <v>2015</v>
      </c>
    </row>
    <row r="36" spans="1:9" ht="12.75">
      <c r="A36" s="10"/>
      <c r="B36" s="10"/>
      <c r="C36" s="10"/>
      <c r="D36" s="10"/>
      <c r="E36" s="13"/>
      <c r="F36" s="20"/>
      <c r="G36" s="13"/>
      <c r="H36" s="14"/>
      <c r="I36" s="20"/>
    </row>
    <row r="37" spans="1:9" ht="12.75">
      <c r="A37" s="10" t="s">
        <v>33</v>
      </c>
      <c r="B37" s="10"/>
      <c r="C37" s="10"/>
      <c r="D37" s="10"/>
      <c r="E37" s="13">
        <f>H37</f>
        <v>-1039</v>
      </c>
      <c r="F37" s="20">
        <f>I37</f>
        <v>-598</v>
      </c>
      <c r="G37" s="13"/>
      <c r="H37" s="14">
        <v>-1039</v>
      </c>
      <c r="I37" s="20">
        <v>-598</v>
      </c>
    </row>
    <row r="38" spans="1:9" ht="12.75">
      <c r="A38" s="10"/>
      <c r="B38" s="10"/>
      <c r="C38" s="10"/>
      <c r="D38" s="10"/>
      <c r="E38" s="24"/>
      <c r="F38" s="20"/>
      <c r="G38" s="13"/>
      <c r="H38" s="14"/>
      <c r="I38" s="20"/>
    </row>
    <row r="39" spans="1:9" ht="13.5" thickBot="1">
      <c r="A39" s="18" t="s">
        <v>183</v>
      </c>
      <c r="B39" s="18"/>
      <c r="C39" s="18"/>
      <c r="D39" s="18"/>
      <c r="E39" s="25">
        <f>SUM(E35:E38)</f>
        <v>10943</v>
      </c>
      <c r="F39" s="25">
        <f>SUM(F35:F38)</f>
        <v>1417</v>
      </c>
      <c r="G39" s="26"/>
      <c r="H39" s="25">
        <f>SUM(H35:H38)</f>
        <v>10943</v>
      </c>
      <c r="I39" s="25">
        <f>SUM(I35:I38)</f>
        <v>1417</v>
      </c>
    </row>
    <row r="40" spans="1:9" ht="13.5" thickTop="1">
      <c r="A40" s="5"/>
      <c r="B40" s="5"/>
      <c r="C40" s="5"/>
      <c r="D40" s="5"/>
      <c r="E40" s="27"/>
      <c r="F40" s="27"/>
      <c r="G40" s="27"/>
      <c r="H40" s="27"/>
      <c r="I40" s="27"/>
    </row>
    <row r="41" spans="1:9" ht="12.75">
      <c r="A41" s="28" t="s">
        <v>184</v>
      </c>
      <c r="B41" s="6"/>
      <c r="C41" s="4"/>
      <c r="D41" s="4"/>
      <c r="E41" s="27"/>
      <c r="F41" s="29"/>
      <c r="G41" s="27"/>
      <c r="H41" s="27"/>
      <c r="I41" s="29"/>
    </row>
    <row r="42" spans="1:9" ht="13.5" thickBot="1">
      <c r="A42" s="30" t="s">
        <v>34</v>
      </c>
      <c r="B42" s="30"/>
      <c r="C42" s="4"/>
      <c r="D42" s="4"/>
      <c r="E42" s="31">
        <f>E39/263160*100</f>
        <v>4.158306733546131</v>
      </c>
      <c r="F42" s="31">
        <f>F39/263160*100</f>
        <v>0.5384556923544612</v>
      </c>
      <c r="G42" s="32"/>
      <c r="H42" s="31">
        <f>H39/263160*100</f>
        <v>4.158306733546131</v>
      </c>
      <c r="I42" s="31">
        <f>I39/263160*100</f>
        <v>0.5384556923544612</v>
      </c>
    </row>
    <row r="43" ht="6.75" customHeight="1" thickTop="1"/>
  </sheetData>
  <mergeCells count="2">
    <mergeCell ref="E10:F10"/>
    <mergeCell ref="H10:I10"/>
  </mergeCells>
  <printOptions/>
  <pageMargins left="0.75" right="0.1" top="0.75" bottom="0.75" header="0.2" footer="0.5"/>
  <pageSetup firstPageNumber="1" useFirstPageNumber="1" horizontalDpi="300" verticalDpi="300" orientation="portrait" paperSize="9" scale="85" r:id="rId1"/>
  <headerFooter alignWithMargins="0">
    <oddFooter>&amp;C____________________________________________________________________________________
(The notes should be read in conjunction with the Audited Financial Statements for the financial year ended 31 March 2003)&amp;R&amp;P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workbookViewId="0" topLeftCell="A12">
      <selection activeCell="H4" sqref="H4"/>
    </sheetView>
  </sheetViews>
  <sheetFormatPr defaultColWidth="9.140625" defaultRowHeight="12.75"/>
  <cols>
    <col min="1" max="5" width="9.140625" style="1" customWidth="1"/>
    <col min="6" max="6" width="15.7109375" style="1" customWidth="1"/>
    <col min="7" max="7" width="2.28125" style="1" customWidth="1"/>
    <col min="8" max="8" width="15.7109375" style="1" customWidth="1"/>
    <col min="9" max="16384" width="9.140625" style="1" customWidth="1"/>
  </cols>
  <sheetData>
    <row r="1" spans="1:8" ht="12.75">
      <c r="A1" s="61" t="str">
        <f>a</f>
        <v>KUMPULAN FIMA BERHAD</v>
      </c>
      <c r="B1" s="33"/>
      <c r="C1" s="33"/>
      <c r="D1" s="33"/>
      <c r="E1" s="33"/>
      <c r="F1" s="33"/>
      <c r="G1" s="33"/>
      <c r="H1" s="33"/>
    </row>
    <row r="2" spans="1:8" ht="12.75">
      <c r="A2" s="33" t="str">
        <f>b</f>
        <v>(Company No.:11817-V)</v>
      </c>
      <c r="B2" s="33"/>
      <c r="C2" s="33"/>
      <c r="D2" s="33"/>
      <c r="E2" s="33"/>
      <c r="F2" s="33"/>
      <c r="G2" s="33"/>
      <c r="H2" s="33"/>
    </row>
    <row r="3" spans="1:8" ht="12.75">
      <c r="A3" s="33" t="str">
        <f>d</f>
        <v>(Incorporated in Malaysia)</v>
      </c>
      <c r="B3" s="33"/>
      <c r="C3" s="33"/>
      <c r="D3" s="33"/>
      <c r="E3" s="33"/>
      <c r="F3" s="33"/>
      <c r="G3" s="33"/>
      <c r="H3" s="33"/>
    </row>
    <row r="5" spans="1:8" ht="12.75">
      <c r="A5" s="60" t="s">
        <v>65</v>
      </c>
      <c r="B5" s="33"/>
      <c r="C5" s="33"/>
      <c r="D5" s="33"/>
      <c r="E5" s="33"/>
      <c r="F5" s="33"/>
      <c r="G5" s="33"/>
      <c r="H5" s="33"/>
    </row>
    <row r="6" spans="1:8" ht="12.75">
      <c r="A6" s="60" t="str">
        <f>f</f>
        <v>Except as disclosed otherwise, the firgures have not been audited</v>
      </c>
      <c r="B6" s="33"/>
      <c r="C6" s="33"/>
      <c r="D6" s="33"/>
      <c r="E6" s="33"/>
      <c r="F6" s="33"/>
      <c r="G6" s="33"/>
      <c r="H6" s="33"/>
    </row>
    <row r="8" spans="1:8" ht="12.75">
      <c r="A8" s="6"/>
      <c r="B8" s="5"/>
      <c r="C8" s="34"/>
      <c r="D8" s="35"/>
      <c r="E8" s="35"/>
      <c r="F8" s="36" t="s">
        <v>36</v>
      </c>
      <c r="G8" s="36"/>
      <c r="H8" s="36" t="s">
        <v>36</v>
      </c>
    </row>
    <row r="9" spans="1:8" ht="12.75">
      <c r="A9" s="6"/>
      <c r="B9" s="5"/>
      <c r="C9" s="34"/>
      <c r="D9" s="34"/>
      <c r="E9" s="34"/>
      <c r="F9" s="37" t="str">
        <f>'is'!E14</f>
        <v>30-06-03</v>
      </c>
      <c r="G9" s="37"/>
      <c r="H9" s="37" t="s">
        <v>37</v>
      </c>
    </row>
    <row r="10" spans="1:8" ht="12.75">
      <c r="A10" s="6"/>
      <c r="B10" s="5"/>
      <c r="C10" s="34"/>
      <c r="D10" s="34"/>
      <c r="E10" s="34"/>
      <c r="F10" s="36" t="s">
        <v>38</v>
      </c>
      <c r="G10" s="37"/>
      <c r="H10" s="36" t="s">
        <v>158</v>
      </c>
    </row>
    <row r="11" spans="1:8" ht="13.5" thickBot="1">
      <c r="A11" s="6"/>
      <c r="B11" s="5"/>
      <c r="C11" s="34"/>
      <c r="D11" s="34"/>
      <c r="E11" s="34"/>
      <c r="F11" s="38" t="s">
        <v>9</v>
      </c>
      <c r="G11" s="39"/>
      <c r="H11" s="38" t="s">
        <v>9</v>
      </c>
    </row>
    <row r="12" spans="1:8" ht="12.75">
      <c r="A12" s="6"/>
      <c r="B12" s="5"/>
      <c r="C12" s="34"/>
      <c r="D12" s="34"/>
      <c r="E12" s="34"/>
      <c r="F12" s="40"/>
      <c r="G12" s="40"/>
      <c r="H12" s="34"/>
    </row>
    <row r="13" spans="1:9" ht="12.75">
      <c r="A13" s="5" t="s">
        <v>39</v>
      </c>
      <c r="B13" s="5"/>
      <c r="C13" s="34"/>
      <c r="D13" s="34"/>
      <c r="E13" s="34"/>
      <c r="F13" s="41">
        <v>265971</v>
      </c>
      <c r="G13" s="42"/>
      <c r="H13" s="41">
        <v>264770</v>
      </c>
      <c r="I13" s="125"/>
    </row>
    <row r="14" spans="1:8" ht="12.75">
      <c r="A14" s="5" t="s">
        <v>40</v>
      </c>
      <c r="B14" s="5"/>
      <c r="C14" s="34"/>
      <c r="D14" s="34"/>
      <c r="E14" s="34"/>
      <c r="F14" s="41">
        <v>65442</v>
      </c>
      <c r="G14" s="42"/>
      <c r="H14" s="41">
        <v>59892</v>
      </c>
    </row>
    <row r="15" spans="1:8" ht="12.75">
      <c r="A15" s="5" t="s">
        <v>41</v>
      </c>
      <c r="B15" s="5"/>
      <c r="C15" s="34"/>
      <c r="D15" s="34"/>
      <c r="E15" s="34"/>
      <c r="F15" s="43">
        <v>54</v>
      </c>
      <c r="G15" s="42"/>
      <c r="H15" s="43">
        <v>54</v>
      </c>
    </row>
    <row r="16" spans="1:8" ht="12.75">
      <c r="A16" s="5" t="s">
        <v>177</v>
      </c>
      <c r="B16" s="5"/>
      <c r="C16" s="34"/>
      <c r="D16" s="34"/>
      <c r="E16" s="34"/>
      <c r="F16" s="41">
        <v>592</v>
      </c>
      <c r="G16" s="42"/>
      <c r="H16" s="41">
        <v>608</v>
      </c>
    </row>
    <row r="17" spans="1:8" ht="12.75">
      <c r="A17" s="5" t="s">
        <v>42</v>
      </c>
      <c r="B17" s="5"/>
      <c r="C17" s="34"/>
      <c r="D17" s="34"/>
      <c r="E17" s="34"/>
      <c r="F17" s="44">
        <v>7557</v>
      </c>
      <c r="G17" s="42"/>
      <c r="H17" s="44">
        <v>7658</v>
      </c>
    </row>
    <row r="18" spans="1:8" ht="12.75">
      <c r="A18" s="5"/>
      <c r="B18" s="5"/>
      <c r="C18" s="34"/>
      <c r="D18" s="34"/>
      <c r="E18" s="34"/>
      <c r="F18" s="41">
        <f>SUM(F13:F17)</f>
        <v>339616</v>
      </c>
      <c r="G18" s="45"/>
      <c r="H18" s="41">
        <f>SUM(H13:H17)</f>
        <v>332982</v>
      </c>
    </row>
    <row r="19" spans="1:8" ht="12.75">
      <c r="A19" s="4" t="s">
        <v>43</v>
      </c>
      <c r="B19" s="5"/>
      <c r="C19" s="34"/>
      <c r="D19" s="34"/>
      <c r="E19" s="34"/>
      <c r="F19" s="40"/>
      <c r="G19" s="40"/>
      <c r="H19" s="34"/>
    </row>
    <row r="20" spans="1:8" ht="12.75">
      <c r="A20" s="16" t="s">
        <v>44</v>
      </c>
      <c r="B20" s="5"/>
      <c r="C20" s="34"/>
      <c r="D20" s="34"/>
      <c r="E20" s="34"/>
      <c r="F20" s="46">
        <v>41439</v>
      </c>
      <c r="G20" s="47"/>
      <c r="H20" s="46">
        <v>42444</v>
      </c>
    </row>
    <row r="21" spans="1:8" ht="12.75">
      <c r="A21" s="16" t="s">
        <v>45</v>
      </c>
      <c r="B21" s="5"/>
      <c r="C21" s="34"/>
      <c r="D21" s="34"/>
      <c r="E21" s="34"/>
      <c r="F21" s="48">
        <v>69525</v>
      </c>
      <c r="G21" s="47"/>
      <c r="H21" s="48">
        <f>SUM(42618,11375,-56,2)</f>
        <v>53939</v>
      </c>
    </row>
    <row r="22" spans="1:8" ht="12.75">
      <c r="A22" s="16" t="s">
        <v>46</v>
      </c>
      <c r="B22" s="5"/>
      <c r="C22" s="34"/>
      <c r="D22" s="34"/>
      <c r="E22" s="34"/>
      <c r="F22" s="48">
        <v>13</v>
      </c>
      <c r="G22" s="47"/>
      <c r="H22" s="48">
        <f>SUM(6,17,1066)</f>
        <v>1089</v>
      </c>
    </row>
    <row r="23" spans="1:8" ht="12.75">
      <c r="A23" s="16" t="s">
        <v>47</v>
      </c>
      <c r="B23" s="5"/>
      <c r="C23" s="34"/>
      <c r="D23" s="34"/>
      <c r="E23" s="34"/>
      <c r="F23" s="48">
        <v>22999</v>
      </c>
      <c r="G23" s="47"/>
      <c r="H23" s="48">
        <f>SUM(16718,15917)</f>
        <v>32635</v>
      </c>
    </row>
    <row r="24" spans="1:8" ht="12.75">
      <c r="A24" s="6"/>
      <c r="B24" s="6"/>
      <c r="C24" s="34"/>
      <c r="D24" s="34"/>
      <c r="E24" s="34"/>
      <c r="F24" s="49">
        <f>SUM(F20:F23)</f>
        <v>133976</v>
      </c>
      <c r="G24" s="47"/>
      <c r="H24" s="49">
        <f>SUM(H20:H23)</f>
        <v>130107</v>
      </c>
    </row>
    <row r="25" spans="1:8" ht="12.75">
      <c r="A25" s="4" t="s">
        <v>48</v>
      </c>
      <c r="B25" s="5"/>
      <c r="C25" s="34"/>
      <c r="D25" s="34"/>
      <c r="E25" s="34"/>
      <c r="F25" s="48"/>
      <c r="G25" s="47"/>
      <c r="H25" s="48"/>
    </row>
    <row r="26" spans="1:8" ht="12.75">
      <c r="A26" s="16" t="s">
        <v>49</v>
      </c>
      <c r="B26" s="5"/>
      <c r="C26" s="34"/>
      <c r="D26" s="34"/>
      <c r="E26" s="34"/>
      <c r="F26" s="48">
        <f>SUM(42676,-11,-1457)</f>
        <v>41208</v>
      </c>
      <c r="G26" s="47"/>
      <c r="H26" s="48">
        <f>SUM(18203,33119,23,-52,-1457)</f>
        <v>49836</v>
      </c>
    </row>
    <row r="27" spans="1:8" ht="12.75">
      <c r="A27" s="16" t="s">
        <v>50</v>
      </c>
      <c r="B27" s="5"/>
      <c r="C27" s="34"/>
      <c r="D27" s="34"/>
      <c r="E27" s="34"/>
      <c r="F27" s="48">
        <v>27151</v>
      </c>
      <c r="G27" s="47"/>
      <c r="H27" s="48">
        <v>17552</v>
      </c>
    </row>
    <row r="28" spans="1:8" ht="12.75">
      <c r="A28" s="16" t="s">
        <v>51</v>
      </c>
      <c r="B28" s="5"/>
      <c r="C28" s="34"/>
      <c r="D28" s="34"/>
      <c r="E28" s="34"/>
      <c r="F28" s="50">
        <v>29</v>
      </c>
      <c r="G28" s="47"/>
      <c r="H28" s="50">
        <f>50+3</f>
        <v>53</v>
      </c>
    </row>
    <row r="29" spans="1:8" ht="12.75">
      <c r="A29" s="16" t="s">
        <v>32</v>
      </c>
      <c r="B29" s="5"/>
      <c r="C29" s="34"/>
      <c r="D29" s="34"/>
      <c r="E29" s="34"/>
      <c r="F29" s="48">
        <v>9898</v>
      </c>
      <c r="G29" s="47"/>
      <c r="H29" s="48">
        <v>7171</v>
      </c>
    </row>
    <row r="30" spans="1:8" ht="12.75">
      <c r="A30" s="6"/>
      <c r="B30" s="51"/>
      <c r="C30" s="34"/>
      <c r="D30" s="34"/>
      <c r="E30" s="34"/>
      <c r="F30" s="49">
        <f>SUM(F26:F29)</f>
        <v>78286</v>
      </c>
      <c r="G30" s="47"/>
      <c r="H30" s="49">
        <f>SUM(H26:H29)</f>
        <v>74612</v>
      </c>
    </row>
    <row r="31" spans="1:8" ht="12.75">
      <c r="A31" s="5" t="s">
        <v>52</v>
      </c>
      <c r="B31" s="5"/>
      <c r="C31" s="34"/>
      <c r="D31" s="34"/>
      <c r="E31" s="34"/>
      <c r="F31" s="47">
        <f>F24-F30</f>
        <v>55690</v>
      </c>
      <c r="G31" s="47"/>
      <c r="H31" s="47">
        <f>H24-H30</f>
        <v>55495</v>
      </c>
    </row>
    <row r="32" spans="1:8" ht="13.5" thickBot="1">
      <c r="A32" s="5"/>
      <c r="B32" s="5"/>
      <c r="C32" s="34"/>
      <c r="D32" s="34"/>
      <c r="E32" s="34"/>
      <c r="F32" s="52">
        <f>+F18+F31</f>
        <v>395306</v>
      </c>
      <c r="G32" s="47"/>
      <c r="H32" s="52">
        <f>+H18+H31</f>
        <v>388477</v>
      </c>
    </row>
    <row r="33" spans="1:8" ht="13.5" thickTop="1">
      <c r="A33" s="4" t="s">
        <v>53</v>
      </c>
      <c r="B33" s="5"/>
      <c r="C33" s="34"/>
      <c r="D33" s="34"/>
      <c r="E33" s="34"/>
      <c r="F33" s="47"/>
      <c r="G33" s="47"/>
      <c r="H33" s="53"/>
    </row>
    <row r="34" spans="1:8" ht="12.75">
      <c r="A34" s="5" t="s">
        <v>54</v>
      </c>
      <c r="B34" s="5"/>
      <c r="C34" s="34"/>
      <c r="D34" s="34"/>
      <c r="E34" s="34"/>
      <c r="F34" s="47">
        <v>263160</v>
      </c>
      <c r="G34" s="47"/>
      <c r="H34" s="47">
        <v>263160</v>
      </c>
    </row>
    <row r="35" spans="1:8" ht="12.75">
      <c r="A35" s="5" t="s">
        <v>55</v>
      </c>
      <c r="B35" s="5"/>
      <c r="C35" s="34"/>
      <c r="D35" s="34"/>
      <c r="E35" s="34"/>
      <c r="F35" s="47">
        <f>SUM(equity!E20,equity!F20,equity!G20,equity!H20)</f>
        <v>-221901</v>
      </c>
      <c r="G35" s="47"/>
      <c r="H35" s="47">
        <f>SUM(equity!E14,equity!F14,equity!G14,equity!H14)</f>
        <v>-231188</v>
      </c>
    </row>
    <row r="36" spans="1:8" ht="12.75">
      <c r="A36" s="5" t="s">
        <v>56</v>
      </c>
      <c r="B36" s="6"/>
      <c r="C36" s="34"/>
      <c r="D36" s="34"/>
      <c r="E36" s="34"/>
      <c r="F36" s="54">
        <f>SUM(F34:F35)</f>
        <v>41259</v>
      </c>
      <c r="G36" s="47"/>
      <c r="H36" s="54">
        <f>equity!I14</f>
        <v>31972</v>
      </c>
    </row>
    <row r="37" spans="1:8" ht="12.75">
      <c r="A37" s="5" t="s">
        <v>57</v>
      </c>
      <c r="B37" s="5"/>
      <c r="C37" s="34"/>
      <c r="D37" s="34"/>
      <c r="E37" s="34"/>
      <c r="F37" s="47">
        <v>155157</v>
      </c>
      <c r="G37" s="47"/>
      <c r="H37" s="47">
        <v>158932</v>
      </c>
    </row>
    <row r="38" spans="1:8" ht="12.75">
      <c r="A38" s="5" t="s">
        <v>58</v>
      </c>
      <c r="B38" s="5"/>
      <c r="C38" s="34"/>
      <c r="D38" s="34"/>
      <c r="E38" s="34"/>
      <c r="F38" s="47"/>
      <c r="G38" s="47"/>
      <c r="H38" s="47"/>
    </row>
    <row r="39" spans="1:8" ht="12.75">
      <c r="A39" s="16" t="s">
        <v>59</v>
      </c>
      <c r="B39" s="5"/>
      <c r="C39" s="34"/>
      <c r="D39" s="34"/>
      <c r="E39" s="34"/>
      <c r="F39" s="47">
        <v>188873</v>
      </c>
      <c r="G39" s="47"/>
      <c r="H39" s="47">
        <f>24093+163500</f>
        <v>187593</v>
      </c>
    </row>
    <row r="40" spans="1:8" ht="12.75">
      <c r="A40" s="16" t="s">
        <v>60</v>
      </c>
      <c r="B40" s="5"/>
      <c r="C40" s="34"/>
      <c r="D40" s="34"/>
      <c r="E40" s="34"/>
      <c r="F40" s="47">
        <v>2129</v>
      </c>
      <c r="G40" s="47"/>
      <c r="H40" s="47">
        <v>2092</v>
      </c>
    </row>
    <row r="41" spans="1:8" ht="12.75">
      <c r="A41" s="16" t="s">
        <v>61</v>
      </c>
      <c r="B41" s="5"/>
      <c r="C41" s="34"/>
      <c r="D41" s="34"/>
      <c r="E41" s="34"/>
      <c r="F41" s="47">
        <v>7888</v>
      </c>
      <c r="G41" s="47"/>
      <c r="H41" s="47">
        <v>7888</v>
      </c>
    </row>
    <row r="42" spans="1:8" ht="13.5" thickBot="1">
      <c r="A42" s="5"/>
      <c r="B42" s="5"/>
      <c r="C42" s="34"/>
      <c r="D42" s="34"/>
      <c r="E42" s="34"/>
      <c r="F42" s="55">
        <f>SUM(F36:F41)</f>
        <v>395306</v>
      </c>
      <c r="G42" s="47"/>
      <c r="H42" s="55">
        <f>SUM(H36:H41)</f>
        <v>388477</v>
      </c>
    </row>
    <row r="43" spans="1:8" ht="13.5" thickTop="1">
      <c r="A43" s="5"/>
      <c r="B43" s="5"/>
      <c r="C43" s="34"/>
      <c r="D43" s="34"/>
      <c r="E43" s="34"/>
      <c r="F43" s="56"/>
      <c r="G43" s="56"/>
      <c r="H43" s="56">
        <f>+H32-H42</f>
        <v>0</v>
      </c>
    </row>
    <row r="44" spans="1:8" ht="13.5" thickBot="1">
      <c r="A44" s="4" t="s">
        <v>185</v>
      </c>
      <c r="B44" s="5"/>
      <c r="C44" s="57"/>
      <c r="D44" s="5"/>
      <c r="E44" s="5"/>
      <c r="F44" s="58">
        <f>(F36-F16)/F34*100</f>
        <v>15.453336373309012</v>
      </c>
      <c r="G44" s="59"/>
      <c r="H44" s="58">
        <f>(H36-H16)/263160*100</f>
        <v>11.918224654202767</v>
      </c>
    </row>
    <row r="45" spans="1:8" ht="6" customHeight="1" thickTop="1">
      <c r="A45" s="4"/>
      <c r="B45" s="5"/>
      <c r="C45" s="57"/>
      <c r="D45" s="5"/>
      <c r="E45" s="5"/>
      <c r="F45" s="124"/>
      <c r="G45" s="59"/>
      <c r="H45" s="124"/>
    </row>
    <row r="46" spans="6:8" ht="12.75">
      <c r="F46" s="3">
        <f>F32-F42</f>
        <v>0</v>
      </c>
      <c r="H46" s="3">
        <f>H32-H42</f>
        <v>0</v>
      </c>
    </row>
  </sheetData>
  <printOptions/>
  <pageMargins left="0.75" right="0.1" top="0.75" bottom="0.75" header="0.2" footer="0.5"/>
  <pageSetup firstPageNumber="2" useFirstPageNumber="1" horizontalDpi="300" verticalDpi="300" orientation="portrait" paperSize="9" scale="85" r:id="rId1"/>
  <headerFooter alignWithMargins="0">
    <oddFooter>&amp;C____________________________________________________________________________________
(The notes should be read in conjunction with the Audited Financial Statements for the financial year ended 31 March 2003)&amp;R&amp;P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workbookViewId="0" topLeftCell="A1">
      <selection activeCell="H4" sqref="H4"/>
    </sheetView>
  </sheetViews>
  <sheetFormatPr defaultColWidth="9.140625" defaultRowHeight="12.75"/>
  <cols>
    <col min="1" max="2" width="9.140625" style="1" customWidth="1"/>
    <col min="3" max="3" width="5.28125" style="1" customWidth="1"/>
    <col min="4" max="4" width="13.7109375" style="1" customWidth="1"/>
    <col min="5" max="5" width="15.421875" style="1" customWidth="1"/>
    <col min="6" max="9" width="12.7109375" style="1" customWidth="1"/>
    <col min="10" max="16384" width="9.140625" style="1" customWidth="1"/>
  </cols>
  <sheetData>
    <row r="1" spans="1:9" ht="12.75">
      <c r="A1" s="61" t="str">
        <f>a</f>
        <v>KUMPULAN FIMA BERHAD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 t="str">
        <f>b</f>
        <v>(Company No.:11817-V)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3" t="str">
        <f>d</f>
        <v>(Incorporated in Malaysia)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60" t="s">
        <v>102</v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60" t="s">
        <v>103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60" t="str">
        <f>f</f>
        <v>Except as disclosed otherwise, the firgures have not been audited</v>
      </c>
      <c r="B7" s="33"/>
      <c r="C7" s="33"/>
      <c r="D7" s="33"/>
      <c r="E7" s="33"/>
      <c r="F7" s="33"/>
      <c r="G7" s="33"/>
      <c r="H7" s="33"/>
      <c r="I7" s="33"/>
    </row>
    <row r="9" spans="1:9" ht="12.75">
      <c r="A9" s="5"/>
      <c r="B9" s="5"/>
      <c r="C9" s="5"/>
      <c r="D9" s="5"/>
      <c r="E9" s="69" t="s">
        <v>104</v>
      </c>
      <c r="F9" s="69"/>
      <c r="G9" s="69"/>
      <c r="H9" s="5"/>
      <c r="I9" s="5"/>
    </row>
    <row r="10" spans="1:9" ht="12.75">
      <c r="A10" s="5"/>
      <c r="B10" s="5"/>
      <c r="C10" s="5"/>
      <c r="D10" s="62" t="s">
        <v>105</v>
      </c>
      <c r="E10" s="62" t="s">
        <v>105</v>
      </c>
      <c r="F10" s="62" t="s">
        <v>106</v>
      </c>
      <c r="G10" s="70" t="s">
        <v>107</v>
      </c>
      <c r="H10" s="62" t="s">
        <v>108</v>
      </c>
      <c r="I10" s="5"/>
    </row>
    <row r="11" spans="1:9" ht="12.75">
      <c r="A11" s="4"/>
      <c r="B11" s="5"/>
      <c r="C11" s="5"/>
      <c r="D11" s="62" t="s">
        <v>109</v>
      </c>
      <c r="E11" s="62" t="s">
        <v>110</v>
      </c>
      <c r="F11" s="62" t="s">
        <v>111</v>
      </c>
      <c r="G11" s="62" t="s">
        <v>112</v>
      </c>
      <c r="H11" s="62" t="s">
        <v>113</v>
      </c>
      <c r="I11" s="62" t="s">
        <v>114</v>
      </c>
    </row>
    <row r="12" spans="1:9" ht="13.5" thickBot="1">
      <c r="A12" s="5"/>
      <c r="B12" s="5"/>
      <c r="C12" s="5"/>
      <c r="D12" s="71" t="s">
        <v>9</v>
      </c>
      <c r="E12" s="71" t="s">
        <v>9</v>
      </c>
      <c r="F12" s="71" t="s">
        <v>9</v>
      </c>
      <c r="G12" s="71" t="s">
        <v>9</v>
      </c>
      <c r="H12" s="71" t="s">
        <v>9</v>
      </c>
      <c r="I12" s="71" t="s">
        <v>9</v>
      </c>
    </row>
    <row r="13" spans="1:9" ht="12.75">
      <c r="A13" s="4" t="s">
        <v>115</v>
      </c>
      <c r="B13" s="5"/>
      <c r="C13" s="5"/>
      <c r="D13" s="72"/>
      <c r="E13" s="72"/>
      <c r="F13" s="72"/>
      <c r="G13" s="72"/>
      <c r="H13" s="72"/>
      <c r="I13" s="72"/>
    </row>
    <row r="14" spans="1:9" ht="12.75">
      <c r="A14" s="5" t="s">
        <v>126</v>
      </c>
      <c r="B14" s="5"/>
      <c r="C14" s="5"/>
      <c r="D14" s="64">
        <v>263160</v>
      </c>
      <c r="E14" s="64">
        <v>12161</v>
      </c>
      <c r="F14" s="64">
        <v>65186</v>
      </c>
      <c r="G14" s="65">
        <f>+G31</f>
        <v>42342</v>
      </c>
      <c r="H14" s="64">
        <v>-350877</v>
      </c>
      <c r="I14" s="64">
        <f>SUM(D14:H14)</f>
        <v>31972</v>
      </c>
    </row>
    <row r="15" spans="1:9" ht="12.75">
      <c r="A15" s="5" t="s">
        <v>116</v>
      </c>
      <c r="B15" s="5"/>
      <c r="C15" s="5"/>
      <c r="D15" s="64">
        <v>0</v>
      </c>
      <c r="E15" s="64">
        <v>0</v>
      </c>
      <c r="F15" s="64">
        <v>0</v>
      </c>
      <c r="G15" s="65">
        <f>G32</f>
        <v>0</v>
      </c>
      <c r="H15" s="64">
        <f>-G15</f>
        <v>0</v>
      </c>
      <c r="I15" s="64">
        <f>SUM(D15:H15)</f>
        <v>0</v>
      </c>
    </row>
    <row r="16" spans="1:9" ht="12.75">
      <c r="A16" s="5" t="s">
        <v>117</v>
      </c>
      <c r="B16" s="5"/>
      <c r="C16" s="5"/>
      <c r="D16" s="64">
        <v>0</v>
      </c>
      <c r="E16" s="64">
        <v>0</v>
      </c>
      <c r="F16" s="64">
        <v>0</v>
      </c>
      <c r="G16" s="65">
        <f>G33</f>
        <v>0</v>
      </c>
      <c r="H16" s="64">
        <f>-G16</f>
        <v>0</v>
      </c>
      <c r="I16" s="64">
        <f>SUM(D16:H16)</f>
        <v>0</v>
      </c>
    </row>
    <row r="17" spans="1:9" ht="12.75">
      <c r="A17" s="5" t="s">
        <v>118</v>
      </c>
      <c r="B17" s="5"/>
      <c r="C17" s="5"/>
      <c r="D17" s="64">
        <v>0</v>
      </c>
      <c r="E17" s="64">
        <v>0</v>
      </c>
      <c r="F17" s="64">
        <v>0</v>
      </c>
      <c r="G17" s="65">
        <f>G34</f>
        <v>-1656</v>
      </c>
      <c r="H17" s="64">
        <v>0</v>
      </c>
      <c r="I17" s="64">
        <f>SUM(D17:H17)</f>
        <v>-1656</v>
      </c>
    </row>
    <row r="18" spans="1:9" ht="12.75">
      <c r="A18" s="5" t="s">
        <v>119</v>
      </c>
      <c r="B18" s="5"/>
      <c r="C18" s="5"/>
      <c r="D18" s="64">
        <v>0</v>
      </c>
      <c r="E18" s="64">
        <v>0</v>
      </c>
      <c r="F18" s="64">
        <v>0</v>
      </c>
      <c r="G18" s="65">
        <f>G35</f>
        <v>0</v>
      </c>
      <c r="H18" s="64">
        <f>'is'!H39</f>
        <v>10943</v>
      </c>
      <c r="I18" s="64">
        <f>SUM(D18:H18)</f>
        <v>10943</v>
      </c>
    </row>
    <row r="19" spans="1:9" ht="12.75">
      <c r="A19" s="5"/>
      <c r="B19" s="5"/>
      <c r="C19" s="5"/>
      <c r="D19" s="64"/>
      <c r="E19" s="64"/>
      <c r="F19" s="64"/>
      <c r="G19" s="64"/>
      <c r="H19" s="64"/>
      <c r="I19" s="64"/>
    </row>
    <row r="20" spans="1:9" ht="13.5" thickBot="1">
      <c r="A20" s="5" t="str">
        <f>"At "&amp;'is'!$E$14</f>
        <v>At 30-06-03</v>
      </c>
      <c r="B20" s="5"/>
      <c r="C20" s="5"/>
      <c r="D20" s="68">
        <f aca="true" t="shared" si="0" ref="D20:I20">SUM(D14:D18)</f>
        <v>263160</v>
      </c>
      <c r="E20" s="68">
        <f t="shared" si="0"/>
        <v>12161</v>
      </c>
      <c r="F20" s="68">
        <f t="shared" si="0"/>
        <v>65186</v>
      </c>
      <c r="G20" s="68">
        <f t="shared" si="0"/>
        <v>40686</v>
      </c>
      <c r="H20" s="68">
        <f t="shared" si="0"/>
        <v>-339934</v>
      </c>
      <c r="I20" s="68">
        <f t="shared" si="0"/>
        <v>41259</v>
      </c>
    </row>
    <row r="21" spans="1:9" ht="12.75">
      <c r="A21" s="5"/>
      <c r="B21" s="5"/>
      <c r="C21" s="5"/>
      <c r="D21" s="72"/>
      <c r="E21" s="72"/>
      <c r="F21" s="72"/>
      <c r="G21" s="72"/>
      <c r="H21" s="72"/>
      <c r="I21" s="72"/>
    </row>
    <row r="22" spans="1:9" ht="12.75">
      <c r="A22" s="5"/>
      <c r="B22" s="5"/>
      <c r="C22" s="5"/>
      <c r="D22" s="72"/>
      <c r="E22" s="72"/>
      <c r="F22" s="72"/>
      <c r="G22" s="72"/>
      <c r="H22" s="72"/>
      <c r="I22" s="72"/>
    </row>
    <row r="23" spans="1:7" ht="12.75">
      <c r="A23" s="73" t="s">
        <v>120</v>
      </c>
      <c r="B23" s="5"/>
      <c r="C23" s="5"/>
      <c r="D23" s="72"/>
      <c r="E23" s="72"/>
      <c r="F23" s="72"/>
      <c r="G23" s="72"/>
    </row>
    <row r="24" spans="1:7" ht="12.75">
      <c r="A24" s="5"/>
      <c r="B24" s="5"/>
      <c r="C24" s="5"/>
      <c r="D24" s="69" t="s">
        <v>104</v>
      </c>
      <c r="E24" s="74"/>
      <c r="F24" s="74"/>
      <c r="G24" s="69"/>
    </row>
    <row r="25" spans="1:8" ht="12.75">
      <c r="A25" s="5"/>
      <c r="B25" s="5"/>
      <c r="C25" s="5"/>
      <c r="D25" s="5"/>
      <c r="E25" s="75" t="s">
        <v>116</v>
      </c>
      <c r="F25" s="75"/>
      <c r="G25" s="75"/>
      <c r="H25" s="72"/>
    </row>
    <row r="26" spans="1:8" ht="12.75">
      <c r="A26" s="5"/>
      <c r="B26" s="5"/>
      <c r="C26" s="5"/>
      <c r="D26" s="5"/>
      <c r="E26" s="75" t="s">
        <v>121</v>
      </c>
      <c r="F26" s="75" t="s">
        <v>122</v>
      </c>
      <c r="G26" s="75"/>
      <c r="H26" s="72"/>
    </row>
    <row r="27" spans="1:8" ht="12.75">
      <c r="A27" s="5"/>
      <c r="B27" s="5"/>
      <c r="C27" s="5"/>
      <c r="D27" s="5"/>
      <c r="E27" s="75" t="s">
        <v>123</v>
      </c>
      <c r="F27" s="75" t="s">
        <v>124</v>
      </c>
      <c r="G27" s="75"/>
      <c r="H27" s="72"/>
    </row>
    <row r="28" spans="1:8" ht="12.75">
      <c r="A28" s="5"/>
      <c r="B28" s="5"/>
      <c r="C28" s="5"/>
      <c r="D28" s="5"/>
      <c r="E28" s="75" t="s">
        <v>125</v>
      </c>
      <c r="F28" s="75" t="s">
        <v>111</v>
      </c>
      <c r="G28" s="75" t="s">
        <v>114</v>
      </c>
      <c r="H28" s="72"/>
    </row>
    <row r="29" spans="1:8" ht="13.5" thickBot="1">
      <c r="A29" s="5"/>
      <c r="B29" s="5"/>
      <c r="C29" s="5"/>
      <c r="D29" s="76" t="s">
        <v>9</v>
      </c>
      <c r="E29" s="76" t="s">
        <v>9</v>
      </c>
      <c r="F29" s="76" t="s">
        <v>9</v>
      </c>
      <c r="G29" s="76" t="s">
        <v>9</v>
      </c>
      <c r="H29" s="72"/>
    </row>
    <row r="30" spans="1:8" ht="12.75">
      <c r="A30" s="5"/>
      <c r="B30" s="5"/>
      <c r="C30" s="5"/>
      <c r="D30" s="5"/>
      <c r="E30" s="75"/>
      <c r="F30" s="75"/>
      <c r="G30" s="75"/>
      <c r="H30" s="72"/>
    </row>
    <row r="31" spans="1:8" ht="12.75">
      <c r="A31" s="5" t="str">
        <f>A14</f>
        <v>At 1-4-2003</v>
      </c>
      <c r="B31" s="5"/>
      <c r="C31" s="5"/>
      <c r="D31" s="64">
        <v>437</v>
      </c>
      <c r="E31" s="64">
        <v>26758</v>
      </c>
      <c r="F31" s="64">
        <v>15147</v>
      </c>
      <c r="G31" s="64">
        <f>SUM(D31:F31)</f>
        <v>42342</v>
      </c>
      <c r="H31" s="72"/>
    </row>
    <row r="32" spans="1:8" ht="12.75">
      <c r="A32" s="5" t="s">
        <v>116</v>
      </c>
      <c r="B32" s="5"/>
      <c r="C32" s="5"/>
      <c r="D32" s="64">
        <v>0</v>
      </c>
      <c r="E32" s="64">
        <v>0</v>
      </c>
      <c r="F32" s="64">
        <v>0</v>
      </c>
      <c r="G32" s="64">
        <f>SUM(D32:F32)</f>
        <v>0</v>
      </c>
      <c r="H32" s="72"/>
    </row>
    <row r="33" spans="1:8" ht="12.75">
      <c r="A33" s="5" t="s">
        <v>117</v>
      </c>
      <c r="B33" s="5"/>
      <c r="C33" s="5"/>
      <c r="D33" s="64">
        <v>0</v>
      </c>
      <c r="E33" s="64">
        <v>0</v>
      </c>
      <c r="F33" s="64">
        <v>0</v>
      </c>
      <c r="G33" s="64">
        <f>SUM(D33:F33)</f>
        <v>0</v>
      </c>
      <c r="H33" s="72"/>
    </row>
    <row r="34" spans="1:8" ht="12.75">
      <c r="A34" s="5" t="s">
        <v>118</v>
      </c>
      <c r="B34" s="5"/>
      <c r="C34" s="5"/>
      <c r="D34" s="64">
        <v>0</v>
      </c>
      <c r="E34" s="64">
        <v>0</v>
      </c>
      <c r="F34" s="64">
        <v>-1656</v>
      </c>
      <c r="G34" s="64">
        <f>SUM(D34:F34)</f>
        <v>-1656</v>
      </c>
      <c r="H34" s="72"/>
    </row>
    <row r="35" spans="1:8" ht="12.75">
      <c r="A35" s="5"/>
      <c r="B35" s="5"/>
      <c r="C35" s="5"/>
      <c r="D35" s="5"/>
      <c r="E35" s="7"/>
      <c r="F35" s="7"/>
      <c r="G35" s="7"/>
      <c r="H35" s="72"/>
    </row>
    <row r="36" spans="1:8" ht="13.5" thickBot="1">
      <c r="A36" s="5" t="str">
        <f>"At "&amp;'is'!$E$14</f>
        <v>At 30-06-03</v>
      </c>
      <c r="B36" s="5"/>
      <c r="C36" s="5"/>
      <c r="D36" s="68">
        <f>SUM(D31:D34)</f>
        <v>437</v>
      </c>
      <c r="E36" s="68">
        <f>SUM(E31:E34)</f>
        <v>26758</v>
      </c>
      <c r="F36" s="68">
        <f>SUM(F31:F34)</f>
        <v>13491</v>
      </c>
      <c r="G36" s="68">
        <f>SUM(G31:G35)</f>
        <v>40686</v>
      </c>
      <c r="H36" s="72"/>
    </row>
    <row r="37" ht="6.75" customHeight="1"/>
  </sheetData>
  <printOptions/>
  <pageMargins left="0.75" right="0.1" top="0.75" bottom="0.75" header="0.2" footer="0.5"/>
  <pageSetup firstPageNumber="3" useFirstPageNumber="1" horizontalDpi="300" verticalDpi="300" orientation="portrait" paperSize="9" scale="85" r:id="rId1"/>
  <headerFooter alignWithMargins="0">
    <oddFooter>&amp;C____________________________________________________________________________________
(The notes should be read in conjunction with the Audited Financial Statements for the financial year ended 31 March 2003)&amp;R&amp;P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="85" zoomScaleNormal="85" workbookViewId="0" topLeftCell="A1">
      <selection activeCell="H4" sqref="H4"/>
    </sheetView>
  </sheetViews>
  <sheetFormatPr defaultColWidth="9.140625" defaultRowHeight="12.75"/>
  <cols>
    <col min="1" max="6" width="9.140625" style="1" customWidth="1"/>
    <col min="7" max="7" width="15.7109375" style="1" customWidth="1"/>
    <col min="8" max="16384" width="9.140625" style="1" customWidth="1"/>
  </cols>
  <sheetData>
    <row r="1" spans="1:9" ht="12.75">
      <c r="A1" s="61" t="str">
        <f>a</f>
        <v>KUMPULAN FIMA BERHAD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 t="str">
        <f>b</f>
        <v>(Company No.:11817-V)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3" t="str">
        <f>d</f>
        <v>(Incorporated in Malaysia)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60" t="s">
        <v>101</v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60" t="str">
        <f>f</f>
        <v>Except as disclosed otherwise, the firgures have not been audited</v>
      </c>
      <c r="B6" s="33"/>
      <c r="C6" s="33"/>
      <c r="D6" s="33"/>
      <c r="E6" s="33"/>
      <c r="F6" s="33"/>
      <c r="G6" s="33"/>
      <c r="H6" s="33"/>
      <c r="I6" s="33"/>
    </row>
    <row r="8" spans="1:7" ht="12.75">
      <c r="A8" s="5"/>
      <c r="B8" s="5"/>
      <c r="C8" s="5"/>
      <c r="D8" s="5"/>
      <c r="E8" s="5"/>
      <c r="F8" s="5"/>
      <c r="G8" s="62" t="s">
        <v>66</v>
      </c>
    </row>
    <row r="9" spans="1:7" ht="13.5" thickBot="1">
      <c r="A9" s="5"/>
      <c r="B9" s="5"/>
      <c r="C9" s="5"/>
      <c r="D9" s="5"/>
      <c r="E9" s="5"/>
      <c r="F9" s="5"/>
      <c r="G9" s="63" t="str">
        <f>'is'!E14</f>
        <v>30-06-03</v>
      </c>
    </row>
    <row r="10" spans="1:7" ht="12.75">
      <c r="A10" s="5"/>
      <c r="B10" s="5"/>
      <c r="C10" s="5"/>
      <c r="D10" s="5"/>
      <c r="E10" s="5"/>
      <c r="F10" s="5"/>
      <c r="G10" s="62" t="s">
        <v>9</v>
      </c>
    </row>
    <row r="11" spans="1:7" ht="12.75">
      <c r="A11" s="7" t="s">
        <v>129</v>
      </c>
      <c r="B11" s="5"/>
      <c r="C11" s="5"/>
      <c r="D11" s="5"/>
      <c r="E11" s="5"/>
      <c r="F11" s="5"/>
      <c r="G11" s="64">
        <f>'is'!H31</f>
        <v>14540</v>
      </c>
    </row>
    <row r="12" spans="1:7" ht="12.75">
      <c r="A12" s="30" t="s">
        <v>67</v>
      </c>
      <c r="B12" s="5"/>
      <c r="C12" s="5"/>
      <c r="D12" s="5"/>
      <c r="E12" s="5"/>
      <c r="F12" s="5"/>
      <c r="G12" s="64"/>
    </row>
    <row r="13" spans="1:7" ht="12.75">
      <c r="A13" s="16" t="s">
        <v>68</v>
      </c>
      <c r="B13" s="5"/>
      <c r="C13" s="5"/>
      <c r="D13" s="5"/>
      <c r="E13" s="5"/>
      <c r="F13" s="5"/>
      <c r="G13" s="65">
        <v>3698</v>
      </c>
    </row>
    <row r="14" spans="1:7" ht="12.75">
      <c r="A14" s="16" t="s">
        <v>69</v>
      </c>
      <c r="B14" s="5"/>
      <c r="C14" s="5"/>
      <c r="D14" s="5"/>
      <c r="E14" s="5"/>
      <c r="F14" s="5"/>
      <c r="G14" s="66">
        <v>-21</v>
      </c>
    </row>
    <row r="15" spans="1:7" ht="12.75">
      <c r="A15" s="16" t="s">
        <v>70</v>
      </c>
      <c r="B15" s="5"/>
      <c r="C15" s="5"/>
      <c r="D15" s="5"/>
      <c r="E15" s="5"/>
      <c r="F15" s="5"/>
      <c r="G15" s="66">
        <v>-875</v>
      </c>
    </row>
    <row r="16" spans="1:7" ht="12.75">
      <c r="A16" s="16" t="s">
        <v>173</v>
      </c>
      <c r="B16" s="5"/>
      <c r="C16" s="5"/>
      <c r="D16" s="5"/>
      <c r="E16" s="5"/>
      <c r="F16" s="5"/>
      <c r="G16" s="66"/>
    </row>
    <row r="17" spans="1:7" ht="12.75">
      <c r="A17" s="16" t="s">
        <v>174</v>
      </c>
      <c r="B17" s="5"/>
      <c r="C17" s="5"/>
      <c r="D17" s="5"/>
      <c r="E17" s="5"/>
      <c r="F17" s="5"/>
      <c r="G17" s="66">
        <v>-7912</v>
      </c>
    </row>
    <row r="18" spans="1:7" ht="12.75">
      <c r="A18" s="16" t="s">
        <v>71</v>
      </c>
      <c r="B18" s="5"/>
      <c r="C18" s="5"/>
      <c r="D18" s="5"/>
      <c r="E18" s="5"/>
      <c r="F18" s="5"/>
      <c r="G18" s="64">
        <v>37</v>
      </c>
    </row>
    <row r="19" spans="1:7" ht="12.75">
      <c r="A19" s="16" t="s">
        <v>72</v>
      </c>
      <c r="B19" s="5"/>
      <c r="C19" s="5"/>
      <c r="D19" s="5"/>
      <c r="E19" s="5"/>
      <c r="F19" s="5"/>
      <c r="G19" s="64">
        <v>16</v>
      </c>
    </row>
    <row r="20" spans="1:7" ht="12.75">
      <c r="A20" s="16" t="s">
        <v>73</v>
      </c>
      <c r="B20" s="5"/>
      <c r="C20" s="5"/>
      <c r="D20" s="5"/>
      <c r="E20" s="5"/>
      <c r="F20" s="5"/>
      <c r="G20" s="64">
        <v>162</v>
      </c>
    </row>
    <row r="21" spans="1:7" ht="12.75">
      <c r="A21" s="16" t="s">
        <v>186</v>
      </c>
      <c r="B21" s="5"/>
      <c r="C21" s="5"/>
      <c r="D21" s="5"/>
      <c r="E21" s="5"/>
      <c r="F21" s="5"/>
      <c r="G21" s="64">
        <v>-478</v>
      </c>
    </row>
    <row r="22" spans="1:7" ht="12.75">
      <c r="A22" s="16" t="s">
        <v>74</v>
      </c>
      <c r="B22" s="5"/>
      <c r="C22" s="5"/>
      <c r="D22" s="5"/>
      <c r="E22" s="5"/>
      <c r="F22" s="5"/>
      <c r="G22" s="64">
        <v>454</v>
      </c>
    </row>
    <row r="23" spans="1:7" ht="12.75">
      <c r="A23" s="16" t="s">
        <v>75</v>
      </c>
      <c r="B23" s="5"/>
      <c r="C23" s="5"/>
      <c r="D23" s="5"/>
      <c r="E23" s="5"/>
      <c r="F23" s="5"/>
      <c r="G23" s="64">
        <v>2527</v>
      </c>
    </row>
    <row r="24" spans="1:7" ht="12.75">
      <c r="A24" s="16" t="s">
        <v>76</v>
      </c>
      <c r="B24" s="5"/>
      <c r="C24" s="5"/>
      <c r="D24" s="5"/>
      <c r="E24" s="5"/>
      <c r="F24" s="5"/>
      <c r="G24" s="64">
        <v>-78</v>
      </c>
    </row>
    <row r="25" spans="1:7" ht="12.75">
      <c r="A25" s="5" t="s">
        <v>77</v>
      </c>
      <c r="B25" s="5"/>
      <c r="C25" s="5"/>
      <c r="D25" s="5"/>
      <c r="E25" s="5"/>
      <c r="F25" s="5"/>
      <c r="G25" s="67">
        <f>SUM(G11:G24)</f>
        <v>12070</v>
      </c>
    </row>
    <row r="26" spans="1:7" ht="12.75">
      <c r="A26" s="5" t="s">
        <v>78</v>
      </c>
      <c r="B26" s="5"/>
      <c r="C26" s="5"/>
      <c r="D26" s="5"/>
      <c r="E26" s="5"/>
      <c r="F26" s="5"/>
      <c r="G26" s="64"/>
    </row>
    <row r="27" spans="1:7" ht="12.75">
      <c r="A27" s="16" t="s">
        <v>44</v>
      </c>
      <c r="B27" s="5"/>
      <c r="C27" s="5"/>
      <c r="D27" s="5"/>
      <c r="E27" s="5"/>
      <c r="F27" s="5"/>
      <c r="G27" s="64">
        <v>1483</v>
      </c>
    </row>
    <row r="28" spans="1:7" ht="12.75">
      <c r="A28" s="16" t="s">
        <v>79</v>
      </c>
      <c r="B28" s="5"/>
      <c r="C28" s="5"/>
      <c r="D28" s="5"/>
      <c r="E28" s="5"/>
      <c r="F28" s="5"/>
      <c r="G28" s="64">
        <f>-8280</f>
        <v>-8280</v>
      </c>
    </row>
    <row r="29" spans="1:7" ht="12.75">
      <c r="A29" s="16" t="s">
        <v>80</v>
      </c>
      <c r="B29" s="5"/>
      <c r="C29" s="5"/>
      <c r="D29" s="5"/>
      <c r="E29" s="5"/>
      <c r="F29" s="5"/>
      <c r="G29" s="64">
        <v>-9771</v>
      </c>
    </row>
    <row r="30" spans="1:7" ht="12.75">
      <c r="A30" s="30" t="s">
        <v>81</v>
      </c>
      <c r="B30" s="5"/>
      <c r="C30" s="5"/>
      <c r="D30" s="5"/>
      <c r="E30" s="5"/>
      <c r="F30" s="5"/>
      <c r="G30" s="67">
        <f>SUM(G25:G29)</f>
        <v>-4498</v>
      </c>
    </row>
    <row r="31" spans="1:7" ht="12.75">
      <c r="A31" s="5" t="s">
        <v>82</v>
      </c>
      <c r="B31" s="5"/>
      <c r="C31" s="5"/>
      <c r="D31" s="5"/>
      <c r="E31" s="5"/>
      <c r="F31" s="5"/>
      <c r="G31" s="64">
        <v>-2527</v>
      </c>
    </row>
    <row r="32" spans="1:7" ht="12.75">
      <c r="A32" s="5" t="s">
        <v>175</v>
      </c>
      <c r="B32" s="5"/>
      <c r="C32" s="5"/>
      <c r="D32" s="5"/>
      <c r="E32" s="5"/>
      <c r="F32" s="5"/>
      <c r="G32" s="64">
        <v>561</v>
      </c>
    </row>
    <row r="33" spans="1:7" ht="12.75">
      <c r="A33" s="5" t="s">
        <v>83</v>
      </c>
      <c r="B33" s="5"/>
      <c r="C33" s="5"/>
      <c r="D33" s="5"/>
      <c r="E33" s="5"/>
      <c r="F33" s="5"/>
      <c r="G33" s="67">
        <f>SUM(G30:G32)</f>
        <v>-6464</v>
      </c>
    </row>
    <row r="34" spans="1:7" ht="12.75">
      <c r="A34" s="5" t="s">
        <v>84</v>
      </c>
      <c r="B34" s="5"/>
      <c r="C34" s="5"/>
      <c r="D34" s="5"/>
      <c r="E34" s="5"/>
      <c r="F34" s="5"/>
      <c r="G34" s="64"/>
    </row>
    <row r="35" spans="1:7" ht="12.75">
      <c r="A35" s="16" t="s">
        <v>85</v>
      </c>
      <c r="B35" s="5"/>
      <c r="C35" s="5"/>
      <c r="D35" s="5"/>
      <c r="E35" s="5"/>
      <c r="F35" s="5"/>
      <c r="G35" s="64">
        <v>-353</v>
      </c>
    </row>
    <row r="36" spans="1:7" ht="12.75">
      <c r="A36" s="16" t="s">
        <v>86</v>
      </c>
      <c r="B36" s="5"/>
      <c r="C36" s="5"/>
      <c r="D36" s="5"/>
      <c r="E36" s="5"/>
      <c r="F36" s="5"/>
      <c r="G36" s="64">
        <v>-5250</v>
      </c>
    </row>
    <row r="37" spans="1:7" ht="12.75">
      <c r="A37" s="16" t="s">
        <v>87</v>
      </c>
      <c r="B37" s="5"/>
      <c r="C37" s="5"/>
      <c r="D37" s="5"/>
      <c r="E37" s="5"/>
      <c r="F37" s="5"/>
      <c r="G37" s="64">
        <v>-4084</v>
      </c>
    </row>
    <row r="38" spans="1:7" ht="12.75">
      <c r="A38" s="16" t="s">
        <v>88</v>
      </c>
      <c r="B38" s="5"/>
      <c r="C38" s="5"/>
      <c r="D38" s="5"/>
      <c r="E38" s="5"/>
      <c r="F38" s="5"/>
      <c r="G38" s="64">
        <v>139</v>
      </c>
    </row>
    <row r="39" spans="1:7" ht="12.75">
      <c r="A39" s="16" t="s">
        <v>89</v>
      </c>
      <c r="B39" s="5"/>
      <c r="C39" s="5"/>
      <c r="D39" s="5"/>
      <c r="E39" s="5"/>
      <c r="F39" s="5"/>
      <c r="G39" s="64">
        <v>183</v>
      </c>
    </row>
    <row r="40" spans="1:7" ht="12.75">
      <c r="A40" s="16" t="s">
        <v>90</v>
      </c>
      <c r="B40" s="5"/>
      <c r="C40" s="5"/>
      <c r="D40" s="5"/>
      <c r="E40" s="5"/>
      <c r="F40" s="5"/>
      <c r="G40" s="64">
        <v>78</v>
      </c>
    </row>
    <row r="41" spans="1:7" ht="12.75">
      <c r="A41" s="16" t="s">
        <v>91</v>
      </c>
      <c r="B41" s="5"/>
      <c r="C41" s="5"/>
      <c r="D41" s="5"/>
      <c r="E41" s="5"/>
      <c r="F41" s="5"/>
      <c r="G41" s="67">
        <f>SUM(G35:G40)</f>
        <v>-9287</v>
      </c>
    </row>
    <row r="42" spans="1:7" ht="12.75">
      <c r="A42" s="5" t="s">
        <v>92</v>
      </c>
      <c r="B42" s="5"/>
      <c r="C42" s="5"/>
      <c r="D42" s="5"/>
      <c r="E42" s="5"/>
      <c r="F42" s="5"/>
      <c r="G42" s="64"/>
    </row>
    <row r="43" spans="1:7" ht="12.75">
      <c r="A43" s="16" t="s">
        <v>168</v>
      </c>
      <c r="B43" s="5"/>
      <c r="C43" s="5"/>
      <c r="D43" s="5"/>
      <c r="E43" s="5"/>
      <c r="F43" s="5"/>
      <c r="G43" s="64">
        <f>3550+6828-278</f>
        <v>10100</v>
      </c>
    </row>
    <row r="44" spans="1:7" ht="12.75">
      <c r="A44" s="16" t="s">
        <v>169</v>
      </c>
      <c r="B44" s="5"/>
      <c r="C44" s="5"/>
      <c r="D44" s="5"/>
      <c r="E44" s="5"/>
      <c r="F44" s="5"/>
      <c r="G44" s="64">
        <v>-4814</v>
      </c>
    </row>
    <row r="45" spans="1:7" ht="12.75">
      <c r="A45" s="16" t="s">
        <v>93</v>
      </c>
      <c r="B45" s="5"/>
      <c r="C45" s="5"/>
      <c r="D45" s="5"/>
      <c r="E45" s="5"/>
      <c r="F45" s="5"/>
      <c r="G45" s="67">
        <f>SUM(G43:G44)</f>
        <v>5286</v>
      </c>
    </row>
    <row r="46" spans="1:7" ht="12.75">
      <c r="A46" s="5" t="s">
        <v>94</v>
      </c>
      <c r="B46" s="5"/>
      <c r="C46" s="5"/>
      <c r="D46" s="5"/>
      <c r="E46" s="5"/>
      <c r="F46" s="5"/>
      <c r="G46" s="64">
        <f>+G33+G41+G45</f>
        <v>-10465</v>
      </c>
    </row>
    <row r="47" spans="1:7" ht="12.75">
      <c r="A47" s="5" t="s">
        <v>95</v>
      </c>
      <c r="B47" s="5"/>
      <c r="C47" s="5"/>
      <c r="D47" s="5"/>
      <c r="E47" s="5"/>
      <c r="F47" s="5"/>
      <c r="G47" s="64">
        <f>'bs'!H23-8203</f>
        <v>24432</v>
      </c>
    </row>
    <row r="48" spans="1:7" ht="13.5" thickBot="1">
      <c r="A48" s="5" t="s">
        <v>96</v>
      </c>
      <c r="B48" s="5"/>
      <c r="C48" s="5"/>
      <c r="D48" s="5"/>
      <c r="E48" s="5"/>
      <c r="F48" s="5"/>
      <c r="G48" s="68">
        <f>SUM(G46:G47)</f>
        <v>13967</v>
      </c>
    </row>
    <row r="49" spans="1:7" ht="12.75">
      <c r="A49" s="5"/>
      <c r="B49" s="5"/>
      <c r="C49" s="5"/>
      <c r="D49" s="5"/>
      <c r="E49" s="5"/>
      <c r="F49" s="5"/>
      <c r="G49" s="66"/>
    </row>
    <row r="50" spans="1:7" ht="12.75">
      <c r="A50" s="4" t="s">
        <v>97</v>
      </c>
      <c r="B50" s="5"/>
      <c r="C50" s="5"/>
      <c r="D50" s="5"/>
      <c r="E50" s="5"/>
      <c r="F50" s="5"/>
      <c r="G50" s="66"/>
    </row>
    <row r="51" spans="1:10" ht="12.75">
      <c r="A51" s="16" t="s">
        <v>98</v>
      </c>
      <c r="B51" s="5"/>
      <c r="C51" s="5"/>
      <c r="D51" s="5"/>
      <c r="E51" s="5"/>
      <c r="F51" s="5"/>
      <c r="G51" s="64">
        <f>'bs'!F23-G52</f>
        <v>14870</v>
      </c>
      <c r="J51" s="2">
        <f>SUM(G51,G52,-'bs'!F23)</f>
        <v>0</v>
      </c>
    </row>
    <row r="52" spans="1:10" ht="12.75">
      <c r="A52" s="16" t="s">
        <v>99</v>
      </c>
      <c r="B52" s="5"/>
      <c r="C52" s="5"/>
      <c r="D52" s="5"/>
      <c r="E52" s="5"/>
      <c r="F52" s="5"/>
      <c r="G52" s="64">
        <v>8129</v>
      </c>
      <c r="J52" s="2">
        <f>G48-G54</f>
        <v>0</v>
      </c>
    </row>
    <row r="53" spans="1:10" ht="12.75">
      <c r="A53" s="16" t="s">
        <v>100</v>
      </c>
      <c r="B53" s="5"/>
      <c r="C53" s="5"/>
      <c r="D53" s="5"/>
      <c r="E53" s="5"/>
      <c r="F53" s="5"/>
      <c r="G53" s="64">
        <v>-9032</v>
      </c>
      <c r="J53" s="64">
        <f>'bs'!F23-SUM('cf'!G51:G52)</f>
        <v>0</v>
      </c>
    </row>
    <row r="54" spans="1:7" ht="13.5" thickBot="1">
      <c r="A54" s="5"/>
      <c r="B54" s="5"/>
      <c r="C54" s="5"/>
      <c r="D54" s="5"/>
      <c r="E54" s="5"/>
      <c r="F54" s="5"/>
      <c r="G54" s="68">
        <f>SUM(G51:G53)</f>
        <v>13967</v>
      </c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</sheetData>
  <printOptions/>
  <pageMargins left="0.75" right="0.1" top="0.75" bottom="0.75" header="0.2" footer="0.5"/>
  <pageSetup firstPageNumber="4" useFirstPageNumber="1" horizontalDpi="300" verticalDpi="300" orientation="portrait" paperSize="9" scale="85" r:id="rId1"/>
  <headerFooter alignWithMargins="0">
    <oddFooter>&amp;C____________________________________________________________________________________
(The notes should be read in conjunction with the Audited Financial Statements for the financial year ended 31 March 2003)&amp;R&amp;P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66"/>
  <sheetViews>
    <sheetView showGridLines="0" zoomScale="90" zoomScaleNormal="90" zoomScaleSheetLayoutView="90" workbookViewId="0" topLeftCell="A108">
      <selection activeCell="D120" sqref="D120"/>
    </sheetView>
  </sheetViews>
  <sheetFormatPr defaultColWidth="9.140625" defaultRowHeight="12.75"/>
  <cols>
    <col min="1" max="1" width="7.28125" style="77" customWidth="1"/>
    <col min="2" max="5" width="9.140625" style="77" customWidth="1"/>
    <col min="6" max="7" width="12.7109375" style="77" customWidth="1"/>
    <col min="8" max="8" width="0.85546875" style="77" customWidth="1"/>
    <col min="9" max="9" width="12.7109375" style="77" customWidth="1"/>
    <col min="10" max="11" width="9.140625" style="77" customWidth="1"/>
    <col min="12" max="12" width="10.7109375" style="77" bestFit="1" customWidth="1"/>
    <col min="13" max="13" width="14.00390625" style="77" bestFit="1" customWidth="1"/>
    <col min="14" max="14" width="13.28125" style="77" customWidth="1"/>
    <col min="15" max="16384" width="9.140625" style="77" customWidth="1"/>
  </cols>
  <sheetData>
    <row r="1" ht="14.25">
      <c r="A1" s="77" t="s">
        <v>1</v>
      </c>
    </row>
    <row r="2" ht="14.25">
      <c r="A2" s="77" t="s">
        <v>139</v>
      </c>
    </row>
    <row r="3" spans="12:255" s="78" customFormat="1" ht="14.25"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</row>
    <row r="5" spans="1:13" ht="15">
      <c r="A5" s="79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ht="15">
      <c r="A6" s="82"/>
      <c r="B6" s="82"/>
      <c r="C6" s="83"/>
      <c r="D6" s="83"/>
      <c r="E6" s="80"/>
      <c r="F6" s="80"/>
      <c r="G6" s="80"/>
      <c r="H6" s="80"/>
      <c r="I6" s="83"/>
      <c r="J6" s="80"/>
      <c r="K6" s="80"/>
      <c r="L6" s="80"/>
      <c r="M6" s="81"/>
    </row>
    <row r="7" spans="1:13" ht="15">
      <c r="A7" s="83"/>
      <c r="B7" s="82"/>
      <c r="C7" s="83"/>
      <c r="D7" s="83"/>
      <c r="E7" s="84"/>
      <c r="F7" s="84"/>
      <c r="G7" s="84"/>
      <c r="H7" s="84"/>
      <c r="I7" s="84"/>
      <c r="J7" s="84"/>
      <c r="K7" s="85"/>
      <c r="L7" s="84"/>
      <c r="M7" s="81"/>
    </row>
    <row r="8" spans="1:13" ht="15">
      <c r="A8" s="113" t="s">
        <v>141</v>
      </c>
      <c r="B8" s="82"/>
      <c r="C8" s="83"/>
      <c r="D8" s="83"/>
      <c r="E8" s="84"/>
      <c r="F8" s="84"/>
      <c r="G8" s="84"/>
      <c r="H8" s="84"/>
      <c r="I8" s="84"/>
      <c r="J8" s="84"/>
      <c r="K8" s="85"/>
      <c r="L8" s="84"/>
      <c r="M8" s="81"/>
    </row>
    <row r="9" spans="1:13" ht="6" customHeight="1">
      <c r="A9" s="83"/>
      <c r="B9" s="82"/>
      <c r="C9" s="83"/>
      <c r="D9" s="83"/>
      <c r="E9" s="84"/>
      <c r="F9" s="84"/>
      <c r="G9" s="84"/>
      <c r="H9" s="84"/>
      <c r="I9" s="84"/>
      <c r="J9" s="84"/>
      <c r="K9" s="85"/>
      <c r="L9" s="84"/>
      <c r="M9" s="81"/>
    </row>
    <row r="10" spans="1:13" ht="14.25">
      <c r="A10" s="83"/>
      <c r="B10" s="83"/>
      <c r="C10" s="83"/>
      <c r="D10" s="83"/>
      <c r="E10" s="84"/>
      <c r="F10" s="84"/>
      <c r="G10" s="84"/>
      <c r="H10" s="84"/>
      <c r="I10" s="84"/>
      <c r="J10" s="84"/>
      <c r="K10" s="85"/>
      <c r="L10" s="84"/>
      <c r="M10" s="81"/>
    </row>
    <row r="11" spans="1:13" ht="14.25">
      <c r="A11" s="83"/>
      <c r="B11" s="83"/>
      <c r="C11" s="83"/>
      <c r="D11" s="83"/>
      <c r="E11" s="84"/>
      <c r="F11" s="84"/>
      <c r="G11" s="84"/>
      <c r="H11" s="84"/>
      <c r="I11" s="84"/>
      <c r="J11" s="84"/>
      <c r="K11" s="85"/>
      <c r="L11" s="84"/>
      <c r="M11" s="81"/>
    </row>
    <row r="12" spans="1:13" ht="14.25">
      <c r="A12" s="83"/>
      <c r="B12" s="83"/>
      <c r="C12" s="83"/>
      <c r="D12" s="83"/>
      <c r="E12" s="84"/>
      <c r="F12" s="84"/>
      <c r="G12" s="84"/>
      <c r="H12" s="84"/>
      <c r="I12" s="84"/>
      <c r="J12" s="84"/>
      <c r="K12" s="85"/>
      <c r="L12" s="84"/>
      <c r="M12" s="81"/>
    </row>
    <row r="13" spans="1:13" ht="14.25">
      <c r="A13" s="83"/>
      <c r="B13" s="83"/>
      <c r="C13" s="83"/>
      <c r="D13" s="83"/>
      <c r="E13" s="84"/>
      <c r="F13" s="84"/>
      <c r="G13" s="84"/>
      <c r="H13" s="84"/>
      <c r="I13" s="84"/>
      <c r="J13" s="84"/>
      <c r="K13" s="85"/>
      <c r="L13" s="84"/>
      <c r="M13" s="81"/>
    </row>
    <row r="14" spans="1:13" ht="14.25">
      <c r="A14" s="83"/>
      <c r="B14" s="83"/>
      <c r="C14" s="83"/>
      <c r="D14" s="83"/>
      <c r="E14" s="84"/>
      <c r="F14" s="84"/>
      <c r="G14" s="84"/>
      <c r="H14" s="84"/>
      <c r="I14" s="84"/>
      <c r="J14" s="84"/>
      <c r="K14" s="85"/>
      <c r="L14" s="84"/>
      <c r="M14" s="81"/>
    </row>
    <row r="15" spans="1:13" ht="14.25">
      <c r="A15" s="86"/>
      <c r="B15" s="83"/>
      <c r="C15" s="83"/>
      <c r="D15" s="83"/>
      <c r="E15" s="84"/>
      <c r="F15" s="84"/>
      <c r="G15" s="84"/>
      <c r="H15" s="84"/>
      <c r="I15" s="84"/>
      <c r="J15" s="84"/>
      <c r="K15" s="85"/>
      <c r="L15" s="84"/>
      <c r="M15" s="81"/>
    </row>
    <row r="16" spans="1:13" ht="15">
      <c r="A16" s="82"/>
      <c r="B16" s="82"/>
      <c r="C16" s="82"/>
      <c r="D16" s="82"/>
      <c r="E16" s="87"/>
      <c r="F16" s="87"/>
      <c r="G16" s="87"/>
      <c r="H16" s="87"/>
      <c r="I16" s="87"/>
      <c r="J16" s="87"/>
      <c r="K16" s="88"/>
      <c r="L16" s="87"/>
      <c r="M16" s="81"/>
    </row>
    <row r="17" spans="1:13" ht="15">
      <c r="A17" s="82"/>
      <c r="B17" s="82"/>
      <c r="C17" s="82"/>
      <c r="D17" s="82"/>
      <c r="E17" s="87"/>
      <c r="F17" s="87"/>
      <c r="G17" s="87"/>
      <c r="H17" s="87"/>
      <c r="I17" s="87"/>
      <c r="J17" s="87"/>
      <c r="K17" s="88"/>
      <c r="L17" s="87"/>
      <c r="M17" s="81"/>
    </row>
    <row r="18" spans="1:13" ht="15">
      <c r="A18" s="82"/>
      <c r="B18" s="82"/>
      <c r="C18" s="82"/>
      <c r="D18" s="82"/>
      <c r="E18" s="87"/>
      <c r="F18" s="87"/>
      <c r="G18" s="87"/>
      <c r="H18" s="87"/>
      <c r="I18" s="87"/>
      <c r="J18" s="87"/>
      <c r="K18" s="88"/>
      <c r="L18" s="87"/>
      <c r="M18" s="81"/>
    </row>
    <row r="19" spans="1:13" ht="15">
      <c r="A19" s="82"/>
      <c r="B19" s="82"/>
      <c r="C19" s="82"/>
      <c r="D19" s="82"/>
      <c r="E19" s="87"/>
      <c r="F19" s="87"/>
      <c r="G19" s="87"/>
      <c r="H19" s="87"/>
      <c r="I19" s="87"/>
      <c r="J19" s="87"/>
      <c r="K19" s="88"/>
      <c r="L19" s="87"/>
      <c r="M19" s="81"/>
    </row>
    <row r="20" spans="1:13" ht="15">
      <c r="A20" s="82"/>
      <c r="B20" s="82"/>
      <c r="C20" s="82"/>
      <c r="D20" s="82"/>
      <c r="E20" s="87"/>
      <c r="F20" s="87"/>
      <c r="G20" s="87"/>
      <c r="H20" s="87"/>
      <c r="I20" s="87"/>
      <c r="J20" s="87"/>
      <c r="K20" s="88"/>
      <c r="L20" s="87"/>
      <c r="M20" s="81"/>
    </row>
    <row r="21" spans="1:13" ht="15">
      <c r="A21" s="82"/>
      <c r="B21" s="82"/>
      <c r="C21" s="82"/>
      <c r="D21" s="82"/>
      <c r="E21" s="87"/>
      <c r="F21" s="87"/>
      <c r="G21" s="87"/>
      <c r="H21" s="87"/>
      <c r="I21" s="87"/>
      <c r="J21" s="87"/>
      <c r="K21" s="88"/>
      <c r="L21" s="87"/>
      <c r="M21" s="81"/>
    </row>
    <row r="22" spans="1:13" ht="15">
      <c r="A22" s="82"/>
      <c r="B22" s="82"/>
      <c r="C22" s="82"/>
      <c r="D22" s="82"/>
      <c r="E22" s="87"/>
      <c r="F22" s="87"/>
      <c r="G22" s="87"/>
      <c r="H22" s="87"/>
      <c r="I22" s="87"/>
      <c r="J22" s="87"/>
      <c r="K22" s="88"/>
      <c r="L22" s="87"/>
      <c r="M22" s="81"/>
    </row>
    <row r="23" spans="1:13" ht="15">
      <c r="A23" s="82"/>
      <c r="B23" s="82"/>
      <c r="C23" s="82"/>
      <c r="D23" s="82"/>
      <c r="E23" s="87"/>
      <c r="F23" s="87"/>
      <c r="G23" s="87"/>
      <c r="H23" s="87"/>
      <c r="I23" s="87"/>
      <c r="J23" s="87"/>
      <c r="K23" s="88"/>
      <c r="L23" s="87"/>
      <c r="M23" s="81"/>
    </row>
    <row r="24" spans="1:13" ht="15">
      <c r="A24" s="82"/>
      <c r="B24" s="82"/>
      <c r="C24" s="82"/>
      <c r="D24" s="82"/>
      <c r="E24" s="87"/>
      <c r="F24" s="87"/>
      <c r="G24" s="87"/>
      <c r="H24" s="87"/>
      <c r="I24" s="87"/>
      <c r="J24" s="87"/>
      <c r="K24" s="88"/>
      <c r="L24" s="87"/>
      <c r="M24" s="81"/>
    </row>
    <row r="25" spans="1:13" ht="15">
      <c r="A25" s="82"/>
      <c r="B25" s="82"/>
      <c r="C25" s="82"/>
      <c r="D25" s="82"/>
      <c r="E25" s="87"/>
      <c r="F25" s="87"/>
      <c r="G25" s="87"/>
      <c r="H25" s="87"/>
      <c r="I25" s="87"/>
      <c r="J25" s="87"/>
      <c r="K25" s="88"/>
      <c r="L25" s="87"/>
      <c r="M25" s="81"/>
    </row>
    <row r="26" spans="1:13" ht="15">
      <c r="A26" s="82"/>
      <c r="B26" s="82"/>
      <c r="C26" s="82"/>
      <c r="D26" s="82"/>
      <c r="E26" s="87"/>
      <c r="F26" s="87"/>
      <c r="G26" s="87"/>
      <c r="H26" s="87"/>
      <c r="I26" s="87"/>
      <c r="J26" s="87"/>
      <c r="K26" s="88"/>
      <c r="L26" s="87"/>
      <c r="M26" s="81"/>
    </row>
    <row r="27" spans="1:13" ht="15">
      <c r="A27" s="82"/>
      <c r="B27" s="82"/>
      <c r="C27" s="82"/>
      <c r="D27" s="82"/>
      <c r="E27" s="87"/>
      <c r="F27" s="87"/>
      <c r="G27" s="87"/>
      <c r="H27" s="87"/>
      <c r="I27" s="87"/>
      <c r="J27" s="87"/>
      <c r="K27" s="88"/>
      <c r="L27" s="87"/>
      <c r="M27" s="81"/>
    </row>
    <row r="28" spans="1:13" ht="14.25">
      <c r="A28" s="83"/>
      <c r="B28" s="83"/>
      <c r="C28" s="83"/>
      <c r="D28" s="83"/>
      <c r="E28" s="84"/>
      <c r="F28" s="84"/>
      <c r="G28" s="84"/>
      <c r="H28" s="84"/>
      <c r="I28" s="84"/>
      <c r="J28" s="84"/>
      <c r="K28" s="85"/>
      <c r="L28" s="84"/>
      <c r="M28" s="81"/>
    </row>
    <row r="29" spans="1:13" ht="14.25">
      <c r="A29" s="83"/>
      <c r="B29" s="83"/>
      <c r="C29" s="83"/>
      <c r="D29" s="83"/>
      <c r="E29" s="84"/>
      <c r="F29" s="84"/>
      <c r="G29" s="89"/>
      <c r="H29" s="89"/>
      <c r="I29" s="84"/>
      <c r="J29" s="85"/>
      <c r="K29" s="85"/>
      <c r="L29" s="89"/>
      <c r="M29" s="81"/>
    </row>
    <row r="30" spans="1:13" ht="14.25">
      <c r="A30" s="83"/>
      <c r="B30" s="83"/>
      <c r="C30" s="83"/>
      <c r="D30" s="83"/>
      <c r="E30" s="84"/>
      <c r="F30" s="84"/>
      <c r="G30" s="89"/>
      <c r="H30" s="89"/>
      <c r="I30" s="84"/>
      <c r="J30" s="85"/>
      <c r="K30" s="85"/>
      <c r="L30" s="89"/>
      <c r="M30" s="81"/>
    </row>
    <row r="31" spans="1:13" ht="14.25">
      <c r="A31" s="86"/>
      <c r="B31" s="83"/>
      <c r="C31" s="83"/>
      <c r="D31" s="83"/>
      <c r="E31" s="84"/>
      <c r="F31" s="84"/>
      <c r="G31" s="89"/>
      <c r="H31" s="89"/>
      <c r="I31" s="84"/>
      <c r="J31" s="85"/>
      <c r="K31" s="85"/>
      <c r="L31" s="89"/>
      <c r="M31" s="81"/>
    </row>
    <row r="32" spans="1:13" ht="14.25">
      <c r="A32" s="83"/>
      <c r="B32" s="83"/>
      <c r="C32" s="83"/>
      <c r="D32" s="83"/>
      <c r="E32" s="84"/>
      <c r="F32" s="84"/>
      <c r="G32" s="89"/>
      <c r="H32" s="89"/>
      <c r="I32" s="84"/>
      <c r="J32" s="85"/>
      <c r="K32" s="85"/>
      <c r="L32" s="89"/>
      <c r="M32" s="81"/>
    </row>
    <row r="33" spans="1:13" ht="14.25">
      <c r="A33" s="83"/>
      <c r="B33" s="83"/>
      <c r="C33" s="83"/>
      <c r="D33" s="83"/>
      <c r="E33" s="84"/>
      <c r="F33" s="84"/>
      <c r="G33" s="84"/>
      <c r="H33" s="84"/>
      <c r="I33" s="84"/>
      <c r="J33" s="84"/>
      <c r="K33" s="85"/>
      <c r="L33" s="84"/>
      <c r="M33" s="81"/>
    </row>
    <row r="34" spans="1:13" ht="14.25">
      <c r="A34" s="83"/>
      <c r="B34" s="83"/>
      <c r="C34" s="83"/>
      <c r="D34" s="83"/>
      <c r="E34" s="84"/>
      <c r="F34" s="84"/>
      <c r="G34" s="89"/>
      <c r="H34" s="89"/>
      <c r="I34" s="84"/>
      <c r="J34" s="85"/>
      <c r="K34" s="85"/>
      <c r="L34" s="89"/>
      <c r="M34" s="81"/>
    </row>
    <row r="35" spans="1:13" ht="14.25">
      <c r="A35" s="83"/>
      <c r="B35" s="83"/>
      <c r="C35" s="83"/>
      <c r="D35" s="83"/>
      <c r="E35" s="84"/>
      <c r="F35" s="84"/>
      <c r="G35" s="89"/>
      <c r="H35" s="89"/>
      <c r="I35" s="84"/>
      <c r="J35" s="85"/>
      <c r="K35" s="85"/>
      <c r="L35" s="89"/>
      <c r="M35" s="81"/>
    </row>
    <row r="36" spans="1:13" ht="15">
      <c r="A36" s="82"/>
      <c r="B36" s="82"/>
      <c r="C36" s="82"/>
      <c r="D36" s="82"/>
      <c r="E36" s="90"/>
      <c r="F36" s="87"/>
      <c r="G36" s="90"/>
      <c r="H36" s="90"/>
      <c r="I36" s="87"/>
      <c r="J36" s="90"/>
      <c r="K36" s="88"/>
      <c r="L36" s="90"/>
      <c r="M36" s="81"/>
    </row>
    <row r="37" spans="1:13" ht="14.25">
      <c r="A37" s="83"/>
      <c r="B37" s="83"/>
      <c r="C37" s="83"/>
      <c r="D37" s="83"/>
      <c r="E37" s="84"/>
      <c r="F37" s="84"/>
      <c r="G37" s="89"/>
      <c r="H37" s="89"/>
      <c r="I37" s="84"/>
      <c r="J37" s="85"/>
      <c r="K37" s="85"/>
      <c r="L37" s="89"/>
      <c r="M37" s="81"/>
    </row>
    <row r="38" spans="1:13" ht="14.25">
      <c r="A38" s="83"/>
      <c r="B38" s="83"/>
      <c r="C38" s="83"/>
      <c r="D38" s="83"/>
      <c r="E38" s="91"/>
      <c r="F38" s="91"/>
      <c r="G38" s="89"/>
      <c r="H38" s="89"/>
      <c r="I38" s="84"/>
      <c r="J38" s="85"/>
      <c r="K38" s="85"/>
      <c r="L38" s="89"/>
      <c r="M38" s="81"/>
    </row>
    <row r="39" spans="1:13" ht="15">
      <c r="A39" s="82"/>
      <c r="B39" s="82"/>
      <c r="C39" s="82"/>
      <c r="D39" s="82"/>
      <c r="E39" s="92"/>
      <c r="F39" s="92"/>
      <c r="G39" s="92"/>
      <c r="H39" s="92"/>
      <c r="I39" s="92"/>
      <c r="J39" s="92"/>
      <c r="K39" s="92"/>
      <c r="L39" s="92"/>
      <c r="M39" s="81"/>
    </row>
    <row r="40" spans="1:13" ht="14.25">
      <c r="A40" s="83"/>
      <c r="B40" s="83"/>
      <c r="C40" s="83"/>
      <c r="D40" s="83"/>
      <c r="E40" s="93"/>
      <c r="F40" s="93"/>
      <c r="G40" s="93"/>
      <c r="H40" s="93"/>
      <c r="I40" s="93"/>
      <c r="J40" s="93"/>
      <c r="K40" s="93"/>
      <c r="L40" s="93"/>
      <c r="M40" s="81"/>
    </row>
    <row r="41" spans="1:13" ht="15">
      <c r="A41" s="94"/>
      <c r="B41" s="80"/>
      <c r="C41" s="82"/>
      <c r="D41" s="82"/>
      <c r="E41" s="93"/>
      <c r="F41" s="93"/>
      <c r="G41" s="95"/>
      <c r="H41" s="95"/>
      <c r="I41" s="93"/>
      <c r="J41" s="93"/>
      <c r="K41" s="93"/>
      <c r="L41" s="95"/>
      <c r="M41" s="81"/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>
      <c r="B59" s="77" t="s">
        <v>2</v>
      </c>
    </row>
    <row r="60" spans="6:9" ht="14.25">
      <c r="F60" s="137" t="str">
        <f>'is'!E14</f>
        <v>30-06-03</v>
      </c>
      <c r="G60" s="137"/>
      <c r="H60" s="137"/>
      <c r="I60" s="137"/>
    </row>
    <row r="61" spans="2:9" ht="15">
      <c r="B61" s="96"/>
      <c r="C61" s="96"/>
      <c r="D61" s="96"/>
      <c r="E61" s="96"/>
      <c r="F61" s="97"/>
      <c r="G61" s="97" t="s">
        <v>5</v>
      </c>
      <c r="H61" s="97"/>
      <c r="I61" s="97" t="s">
        <v>7</v>
      </c>
    </row>
    <row r="62" spans="2:9" ht="15.75" thickBot="1">
      <c r="B62" s="98" t="s">
        <v>3</v>
      </c>
      <c r="C62" s="98"/>
      <c r="D62" s="98"/>
      <c r="E62" s="98"/>
      <c r="F62" s="99" t="s">
        <v>4</v>
      </c>
      <c r="G62" s="99" t="s">
        <v>6</v>
      </c>
      <c r="H62" s="99"/>
      <c r="I62" s="99" t="s">
        <v>8</v>
      </c>
    </row>
    <row r="63" spans="6:9" ht="15">
      <c r="F63" s="100" t="s">
        <v>9</v>
      </c>
      <c r="G63" s="100" t="s">
        <v>9</v>
      </c>
      <c r="H63" s="100"/>
      <c r="I63" s="100" t="s">
        <v>9</v>
      </c>
    </row>
    <row r="65" spans="2:9" ht="14.25">
      <c r="B65" s="77" t="s">
        <v>10</v>
      </c>
      <c r="F65" s="101">
        <v>21067</v>
      </c>
      <c r="G65" s="101">
        <v>4548</v>
      </c>
      <c r="H65" s="101"/>
      <c r="I65" s="101">
        <v>159685</v>
      </c>
    </row>
    <row r="66" spans="2:9" ht="14.25">
      <c r="B66" s="77" t="s">
        <v>11</v>
      </c>
      <c r="F66" s="101">
        <v>7845</v>
      </c>
      <c r="G66" s="101">
        <v>3285</v>
      </c>
      <c r="H66" s="101"/>
      <c r="I66" s="101">
        <v>133477</v>
      </c>
    </row>
    <row r="67" spans="2:9" ht="14.25">
      <c r="B67" s="77" t="s">
        <v>12</v>
      </c>
      <c r="F67" s="101">
        <f>9300+11270</f>
        <v>20570</v>
      </c>
      <c r="G67" s="126">
        <v>1118</v>
      </c>
      <c r="H67" s="126"/>
      <c r="I67" s="101">
        <v>96331</v>
      </c>
    </row>
    <row r="68" spans="2:9" ht="14.25">
      <c r="B68" s="77" t="s">
        <v>140</v>
      </c>
      <c r="F68" s="101">
        <v>9211</v>
      </c>
      <c r="G68" s="101">
        <v>652</v>
      </c>
      <c r="H68" s="101"/>
      <c r="I68" s="101">
        <v>16045</v>
      </c>
    </row>
    <row r="69" spans="2:9" ht="14.25">
      <c r="B69" s="77" t="s">
        <v>13</v>
      </c>
      <c r="F69" s="102">
        <v>275</v>
      </c>
      <c r="G69" s="102">
        <f>183-3072</f>
        <v>-2889</v>
      </c>
      <c r="H69" s="102"/>
      <c r="I69" s="102">
        <f>10474+200738+62838-16045</f>
        <v>258005</v>
      </c>
    </row>
    <row r="70" spans="6:9" ht="14.25">
      <c r="F70" s="101">
        <f>SUM(F65:F69)</f>
        <v>58968</v>
      </c>
      <c r="G70" s="101">
        <f>SUM(G65:G69)</f>
        <v>6714</v>
      </c>
      <c r="H70" s="101"/>
      <c r="I70" s="101">
        <f>SUM(I65:I69)</f>
        <v>663543</v>
      </c>
    </row>
    <row r="71" spans="2:9" ht="14.25">
      <c r="B71" s="77" t="s">
        <v>14</v>
      </c>
      <c r="F71" s="101"/>
      <c r="G71" s="101"/>
      <c r="H71" s="101"/>
      <c r="I71" s="101"/>
    </row>
    <row r="72" spans="2:9" ht="14.25">
      <c r="B72" s="77" t="s">
        <v>167</v>
      </c>
      <c r="F72" s="102">
        <v>0</v>
      </c>
      <c r="G72" s="102">
        <f>'is'!H29</f>
        <v>875</v>
      </c>
      <c r="H72" s="102"/>
      <c r="I72" s="102">
        <v>0</v>
      </c>
    </row>
    <row r="73" spans="6:9" ht="14.25">
      <c r="F73" s="101">
        <f>SUM(F70:F72)</f>
        <v>58968</v>
      </c>
      <c r="G73" s="101">
        <f>SUM(G70:G72)</f>
        <v>7589</v>
      </c>
      <c r="H73" s="101"/>
      <c r="I73" s="101">
        <f>SUM(I70:I72)</f>
        <v>663543</v>
      </c>
    </row>
    <row r="74" spans="2:12" ht="14.25">
      <c r="B74" s="77" t="s">
        <v>146</v>
      </c>
      <c r="F74" s="101">
        <v>-9144</v>
      </c>
      <c r="G74" s="101">
        <f>'is'!H31-MASB!G73</f>
        <v>6951</v>
      </c>
      <c r="H74" s="101"/>
      <c r="I74" s="101">
        <f>SUM('bs'!F18,'bs'!F24)-MASB!I73</f>
        <v>-189951</v>
      </c>
      <c r="L74" s="101">
        <f>F75-'is'!H17</f>
        <v>0</v>
      </c>
    </row>
    <row r="75" spans="2:12" ht="15" thickBot="1">
      <c r="B75" s="77" t="s">
        <v>15</v>
      </c>
      <c r="F75" s="103">
        <f>SUM(F73:F74)</f>
        <v>49824</v>
      </c>
      <c r="G75" s="103">
        <f>SUM(G73:G74)</f>
        <v>14540</v>
      </c>
      <c r="H75" s="103"/>
      <c r="I75" s="103">
        <f>SUM(I73:I74)</f>
        <v>473592</v>
      </c>
      <c r="L75" s="101">
        <f>G75-'is'!H31</f>
        <v>0</v>
      </c>
    </row>
    <row r="76" ht="15" thickTop="1">
      <c r="L76" s="101">
        <f>I75-SUM('bs'!F18,'bs'!F24)</f>
        <v>0</v>
      </c>
    </row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spans="2:9" ht="15">
      <c r="B107" s="117" t="s">
        <v>181</v>
      </c>
      <c r="G107" s="129" t="s">
        <v>162</v>
      </c>
      <c r="H107" s="129"/>
      <c r="I107" s="129"/>
    </row>
    <row r="108" spans="7:9" ht="14.25">
      <c r="G108" s="106" t="s">
        <v>24</v>
      </c>
      <c r="H108" s="106"/>
      <c r="I108" s="106" t="s">
        <v>163</v>
      </c>
    </row>
    <row r="109" spans="7:9" ht="15" thickBot="1">
      <c r="G109" s="130" t="s">
        <v>9</v>
      </c>
      <c r="H109" s="106"/>
      <c r="I109" s="130" t="s">
        <v>9</v>
      </c>
    </row>
    <row r="110" ht="14.25">
      <c r="B110" s="77" t="s">
        <v>173</v>
      </c>
    </row>
    <row r="111" spans="2:9" ht="15" thickBot="1">
      <c r="B111" s="77" t="s">
        <v>174</v>
      </c>
      <c r="G111" s="127">
        <v>7912</v>
      </c>
      <c r="H111" s="101"/>
      <c r="I111" s="127">
        <v>7912</v>
      </c>
    </row>
    <row r="112" spans="7:9" ht="14.25">
      <c r="G112" s="101"/>
      <c r="H112" s="101"/>
      <c r="I112" s="101"/>
    </row>
    <row r="113" spans="2:9" ht="15">
      <c r="B113" s="117" t="s">
        <v>182</v>
      </c>
      <c r="G113" s="101"/>
      <c r="H113" s="101"/>
      <c r="I113" s="101"/>
    </row>
    <row r="114" spans="7:9" ht="14.25">
      <c r="G114" s="101"/>
      <c r="H114" s="101"/>
      <c r="I114" s="101"/>
    </row>
    <row r="115" spans="7:9" ht="14.25">
      <c r="G115" s="101"/>
      <c r="H115" s="101"/>
      <c r="I115" s="101"/>
    </row>
    <row r="116" spans="7:9" ht="14.25">
      <c r="G116" s="101"/>
      <c r="H116" s="101"/>
      <c r="I116" s="101"/>
    </row>
    <row r="117" spans="7:9" ht="14.25">
      <c r="G117" s="101"/>
      <c r="H117" s="101"/>
      <c r="I117" s="101"/>
    </row>
    <row r="118" spans="7:9" ht="14.25">
      <c r="G118" s="101"/>
      <c r="H118" s="101"/>
      <c r="I118" s="101"/>
    </row>
    <row r="119" spans="7:9" ht="14.25">
      <c r="G119" s="101"/>
      <c r="H119" s="101"/>
      <c r="I119" s="101"/>
    </row>
    <row r="120" ht="14.25"/>
    <row r="121" ht="14.25"/>
    <row r="122" ht="14.25"/>
    <row r="123" ht="14.25"/>
    <row r="125" ht="14.25"/>
    <row r="126" ht="14.25"/>
    <row r="127" ht="14.25"/>
    <row r="128" ht="14.25"/>
    <row r="129" ht="14.25">
      <c r="I129" s="106" t="s">
        <v>162</v>
      </c>
    </row>
    <row r="130" ht="14.25">
      <c r="I130" s="106" t="s">
        <v>163</v>
      </c>
    </row>
    <row r="131" ht="14.25">
      <c r="I131" s="107" t="s">
        <v>9</v>
      </c>
    </row>
    <row r="132" spans="2:9" ht="14.25">
      <c r="B132" s="77" t="s">
        <v>130</v>
      </c>
      <c r="I132" s="132">
        <v>1976</v>
      </c>
    </row>
    <row r="133" spans="2:9" ht="14.25">
      <c r="B133" s="77" t="s">
        <v>166</v>
      </c>
      <c r="I133" s="102">
        <v>1283</v>
      </c>
    </row>
    <row r="134" ht="15" thickBot="1">
      <c r="I134" s="103">
        <f>SUM(I132:I133)</f>
        <v>3259</v>
      </c>
    </row>
    <row r="135" ht="15" thickTop="1"/>
    <row r="136" ht="14.25"/>
    <row r="137" ht="14.25"/>
    <row r="138" ht="14.25"/>
    <row r="139" ht="14.25"/>
    <row r="140" ht="14.25">
      <c r="I140" s="106" t="s">
        <v>162</v>
      </c>
    </row>
    <row r="141" ht="14.25">
      <c r="I141" s="106" t="s">
        <v>163</v>
      </c>
    </row>
    <row r="142" ht="14.25">
      <c r="I142" s="107" t="s">
        <v>9</v>
      </c>
    </row>
    <row r="143" spans="2:9" ht="14.25">
      <c r="B143" s="77" t="s">
        <v>39</v>
      </c>
      <c r="I143" s="101"/>
    </row>
    <row r="144" spans="2:9" ht="14.25">
      <c r="B144" s="110" t="s">
        <v>131</v>
      </c>
      <c r="G144" s="104"/>
      <c r="H144" s="104"/>
      <c r="I144" s="108">
        <v>3924</v>
      </c>
    </row>
    <row r="145" spans="2:9" ht="14.25">
      <c r="B145" s="110" t="s">
        <v>132</v>
      </c>
      <c r="G145" s="105"/>
      <c r="H145" s="105"/>
      <c r="I145" s="109">
        <v>20815</v>
      </c>
    </row>
    <row r="146" ht="15" thickBot="1">
      <c r="I146" s="103">
        <f>SUM(I143:I145)</f>
        <v>24739</v>
      </c>
    </row>
    <row r="147" ht="15" thickTop="1">
      <c r="F147" s="101"/>
    </row>
    <row r="148" ht="14.25"/>
    <row r="149" ht="14.25"/>
    <row r="150" ht="14.25"/>
    <row r="151" ht="14.25"/>
    <row r="152" ht="14.25"/>
    <row r="153" ht="14.25">
      <c r="I153" s="106" t="s">
        <v>162</v>
      </c>
    </row>
    <row r="154" ht="14.25">
      <c r="I154" s="106" t="s">
        <v>163</v>
      </c>
    </row>
    <row r="155" ht="14.25">
      <c r="I155" s="107" t="s">
        <v>9</v>
      </c>
    </row>
    <row r="156" spans="2:9" ht="14.25">
      <c r="B156" s="77" t="s">
        <v>133</v>
      </c>
      <c r="I156" s="101"/>
    </row>
    <row r="157" spans="2:9" ht="14.25">
      <c r="B157" s="112" t="s">
        <v>134</v>
      </c>
      <c r="G157" s="104"/>
      <c r="H157" s="104"/>
      <c r="I157" s="108"/>
    </row>
    <row r="158" spans="2:9" ht="14.25">
      <c r="B158" s="111" t="s">
        <v>135</v>
      </c>
      <c r="G158" s="104"/>
      <c r="H158" s="104"/>
      <c r="I158" s="108">
        <f>-SUM(16,14,16)</f>
        <v>-46</v>
      </c>
    </row>
    <row r="159" spans="2:9" ht="14.25">
      <c r="B159" s="112" t="s">
        <v>164</v>
      </c>
      <c r="G159" s="104"/>
      <c r="H159" s="104"/>
      <c r="I159" s="108"/>
    </row>
    <row r="160" spans="2:9" ht="14.25">
      <c r="B160" s="111" t="s">
        <v>136</v>
      </c>
      <c r="G160" s="104"/>
      <c r="H160" s="104"/>
      <c r="I160" s="108">
        <v>20</v>
      </c>
    </row>
    <row r="161" spans="2:9" ht="14.25">
      <c r="B161" s="111" t="s">
        <v>137</v>
      </c>
      <c r="G161" s="104"/>
      <c r="H161" s="104"/>
      <c r="I161" s="108">
        <v>-29</v>
      </c>
    </row>
    <row r="162" spans="2:9" ht="14.25">
      <c r="B162" s="112" t="s">
        <v>165</v>
      </c>
      <c r="G162" s="104"/>
      <c r="H162" s="104"/>
      <c r="I162" s="108"/>
    </row>
    <row r="163" spans="2:9" ht="14.25">
      <c r="B163" s="111" t="s">
        <v>138</v>
      </c>
      <c r="G163" s="104"/>
      <c r="H163" s="104"/>
      <c r="I163" s="108">
        <f>-11-22</f>
        <v>-33</v>
      </c>
    </row>
    <row r="164" ht="14.25">
      <c r="I164" s="101"/>
    </row>
    <row r="165" spans="2:9" ht="15" thickBot="1">
      <c r="B165" s="77" t="s">
        <v>114</v>
      </c>
      <c r="I165" s="103">
        <f>SUM(I156:I164)</f>
        <v>-88</v>
      </c>
    </row>
    <row r="166" ht="15" thickTop="1">
      <c r="F166" s="101"/>
    </row>
  </sheetData>
  <mergeCells count="1">
    <mergeCell ref="F60:I60"/>
  </mergeCells>
  <printOptions/>
  <pageMargins left="0.75" right="0.1" top="0.75" bottom="0.75" header="0.2" footer="0.5"/>
  <pageSetup firstPageNumber="5" useFirstPageNumber="1" horizontalDpi="300" verticalDpi="300" orientation="portrait" paperSize="9" scale="85" r:id="rId21"/>
  <headerFooter alignWithMargins="0">
    <oddFooter>&amp;C____________________________________________________________________________________
(The notes should be read in conjunction with the Audited Financial Statements for the financial year ended 31 March 2003)&amp;R&amp;P</oddFooter>
  </headerFooter>
  <rowBreaks count="2" manualBreakCount="2">
    <brk id="56" max="255" man="1"/>
    <brk id="112" max="255" man="1"/>
  </rowBreaks>
  <drawing r:id="rId20"/>
  <legacyDrawing r:id="rId19"/>
  <oleObjects>
    <oleObject progId="Word.Document.8" shapeId="195310" r:id="rId1"/>
    <oleObject progId="Word.Document.8" shapeId="239538" r:id="rId2"/>
    <oleObject progId="Word.Document.8" shapeId="269378" r:id="rId3"/>
    <oleObject progId="Word.Document.8" shapeId="284536" r:id="rId4"/>
    <oleObject progId="Word.Document.8" shapeId="306539" r:id="rId5"/>
    <oleObject progId="Word.Document.8" shapeId="425724" r:id="rId6"/>
    <oleObject progId="Word.Document.8" shapeId="524708" r:id="rId7"/>
    <oleObject progId="Word.Document.8" shapeId="547417" r:id="rId8"/>
    <oleObject progId="Word.Document.8" shapeId="577843" r:id="rId9"/>
    <oleObject progId="Word.Document.8" shapeId="617663" r:id="rId10"/>
    <oleObject progId="Word.Document.8" shapeId="775340" r:id="rId11"/>
    <oleObject progId="Word.Document.8" shapeId="1395855" r:id="rId12"/>
    <oleObject progId="Word.Document.8" shapeId="717004" r:id="rId13"/>
    <oleObject progId="Word.Document.8" shapeId="1713756" r:id="rId14"/>
    <oleObject progId="Word.Document.8" shapeId="1746056" r:id="rId15"/>
    <oleObject progId="Word.Document.8" shapeId="1763542" r:id="rId16"/>
    <oleObject progId="Word.Document.8" shapeId="1624888" r:id="rId17"/>
    <oleObject progId="Word.Document.8" shapeId="2155175" r:id="rId18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U199"/>
  <sheetViews>
    <sheetView showGridLines="0" view="pageBreakPreview" zoomScale="90" zoomScaleNormal="85" zoomScaleSheetLayoutView="90" workbookViewId="0" topLeftCell="A1">
      <selection activeCell="G187" sqref="G187"/>
    </sheetView>
  </sheetViews>
  <sheetFormatPr defaultColWidth="9.140625" defaultRowHeight="12.75"/>
  <cols>
    <col min="1" max="1" width="7.28125" style="77" customWidth="1"/>
    <col min="2" max="2" width="5.421875" style="77" customWidth="1"/>
    <col min="3" max="5" width="9.140625" style="77" customWidth="1"/>
    <col min="6" max="7" width="12.7109375" style="77" customWidth="1"/>
    <col min="8" max="8" width="0.2890625" style="77" customWidth="1"/>
    <col min="9" max="10" width="12.7109375" style="77" customWidth="1"/>
    <col min="11" max="11" width="9.140625" style="77" customWidth="1"/>
    <col min="12" max="12" width="10.7109375" style="77" bestFit="1" customWidth="1"/>
    <col min="13" max="13" width="14.00390625" style="77" bestFit="1" customWidth="1"/>
    <col min="14" max="14" width="13.28125" style="77" customWidth="1"/>
    <col min="15" max="16384" width="9.140625" style="77" customWidth="1"/>
  </cols>
  <sheetData>
    <row r="1" ht="14.25">
      <c r="A1" s="77" t="str">
        <f>MASB!A1</f>
        <v>KUMPULAN FIMA BERHAD (Company No.: 11817-V)</v>
      </c>
    </row>
    <row r="2" ht="14.25">
      <c r="A2" s="77" t="str">
        <f>MASB!A2</f>
        <v>Quarterly Announcement for the Quarter Ended 30 June 2003</v>
      </c>
    </row>
    <row r="3" spans="12:255" s="78" customFormat="1" ht="14.25"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</row>
    <row r="5" spans="1:13" ht="15">
      <c r="A5" s="113" t="s">
        <v>142</v>
      </c>
      <c r="B5" s="82"/>
      <c r="C5" s="83"/>
      <c r="D5" s="83"/>
      <c r="E5" s="84"/>
      <c r="F5" s="84"/>
      <c r="G5" s="84"/>
      <c r="H5" s="84"/>
      <c r="I5" s="84"/>
      <c r="J5" s="84"/>
      <c r="K5" s="85"/>
      <c r="L5" s="84"/>
      <c r="M5" s="81"/>
    </row>
    <row r="6" spans="1:13" ht="6" customHeight="1">
      <c r="A6" s="83"/>
      <c r="B6" s="82"/>
      <c r="C6" s="83"/>
      <c r="D6" s="83"/>
      <c r="E6" s="84"/>
      <c r="F6" s="84"/>
      <c r="G6" s="84"/>
      <c r="H6" s="84"/>
      <c r="I6" s="84"/>
      <c r="J6" s="84"/>
      <c r="K6" s="85"/>
      <c r="L6" s="84"/>
      <c r="M6" s="81"/>
    </row>
    <row r="7" spans="1:13" ht="14.25">
      <c r="A7" s="83"/>
      <c r="B7" s="83"/>
      <c r="C7" s="83"/>
      <c r="D7" s="83"/>
      <c r="E7" s="84"/>
      <c r="F7" s="84"/>
      <c r="G7" s="84"/>
      <c r="H7" s="84"/>
      <c r="I7" s="84"/>
      <c r="J7" s="84"/>
      <c r="K7" s="85"/>
      <c r="L7" s="84"/>
      <c r="M7" s="81"/>
    </row>
    <row r="8" spans="1:13" ht="14.25">
      <c r="A8" s="83"/>
      <c r="B8" s="83"/>
      <c r="C8" s="83"/>
      <c r="D8" s="83"/>
      <c r="E8" s="84"/>
      <c r="F8" s="84"/>
      <c r="G8" s="84"/>
      <c r="H8" s="84"/>
      <c r="I8" s="84"/>
      <c r="J8" s="84"/>
      <c r="K8" s="85"/>
      <c r="L8" s="84"/>
      <c r="M8" s="81"/>
    </row>
    <row r="9" spans="1:13" ht="14.25">
      <c r="A9" s="83"/>
      <c r="B9" s="83"/>
      <c r="C9" s="83"/>
      <c r="D9" s="83"/>
      <c r="E9" s="84"/>
      <c r="F9" s="84"/>
      <c r="G9" s="84"/>
      <c r="H9" s="84"/>
      <c r="I9" s="84"/>
      <c r="J9" s="84"/>
      <c r="K9" s="85"/>
      <c r="L9" s="84"/>
      <c r="M9" s="81"/>
    </row>
    <row r="10" spans="1:13" ht="14.25">
      <c r="A10" s="83"/>
      <c r="B10" s="83"/>
      <c r="C10" s="83"/>
      <c r="D10" s="83"/>
      <c r="E10" s="84"/>
      <c r="F10" s="84"/>
      <c r="G10" s="84"/>
      <c r="H10" s="84"/>
      <c r="I10" s="84"/>
      <c r="J10" s="84"/>
      <c r="K10" s="85"/>
      <c r="L10" s="84"/>
      <c r="M10" s="81"/>
    </row>
    <row r="11" spans="1:13" ht="14.25">
      <c r="A11" s="83"/>
      <c r="B11" s="83"/>
      <c r="C11" s="83"/>
      <c r="D11" s="83"/>
      <c r="E11" s="84"/>
      <c r="F11" s="84"/>
      <c r="G11" s="84"/>
      <c r="H11" s="84"/>
      <c r="I11" s="84"/>
      <c r="J11" s="84"/>
      <c r="K11" s="85"/>
      <c r="L11" s="84"/>
      <c r="M11" s="81"/>
    </row>
    <row r="12" spans="1:13" ht="14.25">
      <c r="A12" s="86"/>
      <c r="B12" s="83"/>
      <c r="C12" s="83"/>
      <c r="D12" s="83"/>
      <c r="E12" s="84"/>
      <c r="F12" s="84"/>
      <c r="G12" s="84"/>
      <c r="H12" s="84"/>
      <c r="I12" s="84"/>
      <c r="J12" s="84"/>
      <c r="K12" s="85"/>
      <c r="L12" s="84"/>
      <c r="M12" s="81"/>
    </row>
    <row r="13" spans="1:13" ht="15">
      <c r="A13" s="82"/>
      <c r="B13" s="82"/>
      <c r="C13" s="82"/>
      <c r="D13" s="82"/>
      <c r="E13" s="87"/>
      <c r="F13" s="87"/>
      <c r="G13" s="87"/>
      <c r="H13" s="87"/>
      <c r="I13" s="87"/>
      <c r="J13" s="87"/>
      <c r="K13" s="88"/>
      <c r="L13" s="87"/>
      <c r="M13" s="81"/>
    </row>
    <row r="14" spans="1:13" ht="15">
      <c r="A14" s="82"/>
      <c r="B14" s="82"/>
      <c r="C14" s="82"/>
      <c r="D14" s="82"/>
      <c r="E14" s="87"/>
      <c r="F14" s="87"/>
      <c r="G14" s="87"/>
      <c r="H14" s="87"/>
      <c r="I14" s="87"/>
      <c r="J14" s="87"/>
      <c r="K14" s="88"/>
      <c r="L14" s="87"/>
      <c r="M14" s="81"/>
    </row>
    <row r="15" spans="1:13" ht="15">
      <c r="A15" s="82"/>
      <c r="B15" s="82"/>
      <c r="C15" s="82"/>
      <c r="D15" s="82"/>
      <c r="E15" s="87"/>
      <c r="F15" s="87"/>
      <c r="G15" s="87"/>
      <c r="H15" s="87"/>
      <c r="I15" s="87"/>
      <c r="J15" s="87"/>
      <c r="K15" s="88"/>
      <c r="L15" s="87"/>
      <c r="M15" s="81"/>
    </row>
    <row r="16" spans="1:13" ht="15">
      <c r="A16" s="82"/>
      <c r="B16" s="82"/>
      <c r="C16" s="82"/>
      <c r="D16" s="82"/>
      <c r="E16" s="87"/>
      <c r="F16" s="87"/>
      <c r="G16" s="87"/>
      <c r="H16" s="87"/>
      <c r="I16" s="87"/>
      <c r="J16" s="87"/>
      <c r="K16" s="88"/>
      <c r="L16" s="87"/>
      <c r="M16" s="81"/>
    </row>
    <row r="17" spans="1:13" ht="15">
      <c r="A17" s="82"/>
      <c r="B17" s="82"/>
      <c r="C17" s="82"/>
      <c r="D17" s="82"/>
      <c r="E17" s="87"/>
      <c r="F17" s="87"/>
      <c r="G17" s="87"/>
      <c r="H17" s="87"/>
      <c r="I17" s="87"/>
      <c r="J17" s="87"/>
      <c r="K17" s="88"/>
      <c r="L17" s="87"/>
      <c r="M17" s="81"/>
    </row>
    <row r="18" spans="1:13" ht="14.25">
      <c r="A18" s="83"/>
      <c r="B18" s="83"/>
      <c r="C18" s="83"/>
      <c r="D18" s="83"/>
      <c r="E18" s="84"/>
      <c r="F18" s="84"/>
      <c r="G18" s="84"/>
      <c r="H18" s="84"/>
      <c r="I18" s="84"/>
      <c r="J18" s="84"/>
      <c r="K18" s="85"/>
      <c r="L18" s="84"/>
      <c r="M18" s="81"/>
    </row>
    <row r="19" spans="1:13" ht="14.25">
      <c r="A19" s="83"/>
      <c r="B19" s="83"/>
      <c r="C19" s="83"/>
      <c r="D19" s="83"/>
      <c r="E19" s="84"/>
      <c r="F19" s="84"/>
      <c r="G19" s="84"/>
      <c r="H19" s="84"/>
      <c r="I19" s="84"/>
      <c r="J19" s="84"/>
      <c r="K19" s="85"/>
      <c r="L19" s="84"/>
      <c r="M19" s="81"/>
    </row>
    <row r="20" spans="1:13" ht="14.25">
      <c r="A20" s="83"/>
      <c r="B20" s="83"/>
      <c r="C20" s="83"/>
      <c r="D20" s="83"/>
      <c r="E20" s="84"/>
      <c r="F20" s="84"/>
      <c r="G20" s="89"/>
      <c r="H20" s="89"/>
      <c r="I20" s="84"/>
      <c r="J20" s="85"/>
      <c r="K20" s="85"/>
      <c r="L20" s="89"/>
      <c r="M20" s="81"/>
    </row>
    <row r="21" spans="1:13" ht="14.25">
      <c r="A21" s="83"/>
      <c r="B21" s="83"/>
      <c r="C21" s="83"/>
      <c r="D21" s="83"/>
      <c r="E21" s="84"/>
      <c r="F21" s="84"/>
      <c r="G21" s="89"/>
      <c r="H21" s="89"/>
      <c r="I21" s="84"/>
      <c r="J21" s="85"/>
      <c r="K21" s="85"/>
      <c r="L21" s="89"/>
      <c r="M21" s="81"/>
    </row>
    <row r="22" spans="1:13" ht="14.25">
      <c r="A22" s="83"/>
      <c r="B22" s="83"/>
      <c r="C22" s="83"/>
      <c r="D22" s="83"/>
      <c r="E22" s="84"/>
      <c r="F22" s="84"/>
      <c r="G22" s="89"/>
      <c r="H22" s="89"/>
      <c r="I22" s="84"/>
      <c r="J22" s="85"/>
      <c r="K22" s="85"/>
      <c r="L22" s="89"/>
      <c r="M22" s="81"/>
    </row>
    <row r="23" spans="1:13" ht="14.25">
      <c r="A23" s="86"/>
      <c r="B23" s="83"/>
      <c r="C23" s="83"/>
      <c r="D23" s="83"/>
      <c r="E23" s="84"/>
      <c r="F23" s="84"/>
      <c r="G23" s="89"/>
      <c r="H23" s="89"/>
      <c r="I23" s="84"/>
      <c r="J23" s="85"/>
      <c r="K23" s="85"/>
      <c r="L23" s="89"/>
      <c r="M23" s="81"/>
    </row>
    <row r="24" spans="1:13" ht="14.25">
      <c r="A24" s="86"/>
      <c r="B24" s="83"/>
      <c r="C24" s="83"/>
      <c r="D24" s="83"/>
      <c r="E24" s="84"/>
      <c r="F24" s="84"/>
      <c r="G24" s="89"/>
      <c r="H24" s="89"/>
      <c r="I24" s="84"/>
      <c r="J24" s="85"/>
      <c r="K24" s="85"/>
      <c r="L24" s="89"/>
      <c r="M24" s="81"/>
    </row>
    <row r="25" spans="1:13" ht="14.25">
      <c r="A25" s="86"/>
      <c r="B25" s="83"/>
      <c r="C25" s="83"/>
      <c r="D25" s="83"/>
      <c r="E25" s="84"/>
      <c r="F25" s="84"/>
      <c r="G25" s="89"/>
      <c r="H25" s="89"/>
      <c r="I25" s="84"/>
      <c r="J25" s="85"/>
      <c r="K25" s="85"/>
      <c r="L25" s="89"/>
      <c r="M25" s="81"/>
    </row>
    <row r="26" spans="1:13" ht="14.25">
      <c r="A26" s="86"/>
      <c r="B26" s="83"/>
      <c r="C26" s="83"/>
      <c r="D26" s="83"/>
      <c r="E26" s="84"/>
      <c r="F26" s="84"/>
      <c r="G26" s="89"/>
      <c r="H26" s="89"/>
      <c r="I26" s="84"/>
      <c r="J26" s="85"/>
      <c r="K26" s="85"/>
      <c r="L26" s="89"/>
      <c r="M26" s="81"/>
    </row>
    <row r="27" spans="1:13" ht="14.25">
      <c r="A27" s="86"/>
      <c r="B27" s="83"/>
      <c r="C27" s="83"/>
      <c r="D27" s="83"/>
      <c r="E27" s="84"/>
      <c r="F27" s="84"/>
      <c r="G27" s="89"/>
      <c r="H27" s="89"/>
      <c r="I27" s="84"/>
      <c r="J27" s="85"/>
      <c r="K27" s="85"/>
      <c r="L27" s="89"/>
      <c r="M27" s="81"/>
    </row>
    <row r="28" spans="1:13" ht="14.25">
      <c r="A28" s="83"/>
      <c r="B28" s="83"/>
      <c r="C28" s="83"/>
      <c r="D28" s="83"/>
      <c r="E28" s="84"/>
      <c r="F28" s="84"/>
      <c r="G28" s="89"/>
      <c r="H28" s="89"/>
      <c r="I28" s="84"/>
      <c r="J28" s="85"/>
      <c r="K28" s="85"/>
      <c r="L28" s="89"/>
      <c r="M28" s="81"/>
    </row>
    <row r="29" spans="1:13" ht="14.25">
      <c r="A29" s="83"/>
      <c r="B29" s="83"/>
      <c r="C29" s="83"/>
      <c r="D29" s="83"/>
      <c r="E29" s="84"/>
      <c r="F29" s="84"/>
      <c r="G29" s="84"/>
      <c r="H29" s="84"/>
      <c r="I29" s="84"/>
      <c r="J29" s="84"/>
      <c r="K29" s="85"/>
      <c r="L29" s="84"/>
      <c r="M29" s="81"/>
    </row>
    <row r="30" spans="1:13" ht="14.25">
      <c r="A30" s="83"/>
      <c r="B30" s="83"/>
      <c r="C30" s="83"/>
      <c r="D30" s="83"/>
      <c r="E30" s="84"/>
      <c r="F30" s="84"/>
      <c r="G30" s="89"/>
      <c r="H30" s="89"/>
      <c r="I30" s="84"/>
      <c r="J30" s="85"/>
      <c r="K30" s="85"/>
      <c r="L30" s="89"/>
      <c r="M30" s="81"/>
    </row>
    <row r="31" spans="1:13" ht="14.25">
      <c r="A31" s="83"/>
      <c r="B31" s="83"/>
      <c r="C31" s="83"/>
      <c r="D31" s="83"/>
      <c r="E31" s="84"/>
      <c r="F31" s="84"/>
      <c r="G31" s="89"/>
      <c r="H31" s="89"/>
      <c r="I31" s="84"/>
      <c r="J31" s="85"/>
      <c r="K31" s="85"/>
      <c r="L31" s="89"/>
      <c r="M31" s="81"/>
    </row>
    <row r="32" spans="1:13" ht="15">
      <c r="A32" s="82"/>
      <c r="B32" s="82"/>
      <c r="C32" s="82"/>
      <c r="D32" s="82"/>
      <c r="E32" s="90"/>
      <c r="F32" s="87"/>
      <c r="G32" s="90"/>
      <c r="H32" s="90"/>
      <c r="I32" s="87"/>
      <c r="J32" s="90"/>
      <c r="K32" s="88"/>
      <c r="L32" s="90"/>
      <c r="M32" s="81"/>
    </row>
    <row r="33" spans="1:13" ht="14.25">
      <c r="A33" s="83"/>
      <c r="B33" s="83"/>
      <c r="C33" s="83"/>
      <c r="D33" s="83"/>
      <c r="E33" s="91"/>
      <c r="F33" s="91"/>
      <c r="G33" s="89"/>
      <c r="H33" s="89"/>
      <c r="I33" s="84"/>
      <c r="J33" s="85"/>
      <c r="K33" s="85"/>
      <c r="L33" s="89"/>
      <c r="M33" s="81"/>
    </row>
    <row r="34" spans="1:13" ht="15">
      <c r="A34" s="82"/>
      <c r="B34" s="82"/>
      <c r="C34" s="82"/>
      <c r="D34" s="82"/>
      <c r="E34" s="92"/>
      <c r="F34" s="92"/>
      <c r="G34" s="92"/>
      <c r="H34" s="92"/>
      <c r="I34" s="92"/>
      <c r="J34" s="92"/>
      <c r="K34" s="92"/>
      <c r="L34" s="92"/>
      <c r="M34" s="81"/>
    </row>
    <row r="35" spans="1:13" ht="14.25">
      <c r="A35" s="83"/>
      <c r="B35" s="83"/>
      <c r="C35" s="83"/>
      <c r="D35" s="83"/>
      <c r="E35" s="93"/>
      <c r="F35" s="93"/>
      <c r="G35" s="93"/>
      <c r="H35" s="93"/>
      <c r="I35" s="93"/>
      <c r="J35" s="93"/>
      <c r="K35" s="93"/>
      <c r="L35" s="93"/>
      <c r="M35" s="81"/>
    </row>
    <row r="36" spans="1:13" ht="15">
      <c r="A36" s="94"/>
      <c r="B36" s="80"/>
      <c r="C36" s="82"/>
      <c r="D36" s="82"/>
      <c r="E36" s="93"/>
      <c r="F36" s="93"/>
      <c r="G36" s="95"/>
      <c r="H36" s="95"/>
      <c r="I36" s="93"/>
      <c r="J36" s="93"/>
      <c r="K36" s="93"/>
      <c r="L36" s="95"/>
      <c r="M36" s="81"/>
    </row>
    <row r="37" ht="14.25"/>
    <row r="38" ht="14.25"/>
    <row r="39" ht="14.25"/>
    <row r="40" spans="7:9" ht="14.25">
      <c r="G40" s="138" t="s">
        <v>143</v>
      </c>
      <c r="H40" s="138"/>
      <c r="I40" s="138"/>
    </row>
    <row r="41" spans="7:9" ht="14.25">
      <c r="G41" s="106" t="s">
        <v>24</v>
      </c>
      <c r="H41" s="106"/>
      <c r="I41" s="106" t="s">
        <v>163</v>
      </c>
    </row>
    <row r="42" spans="7:9" ht="14.25">
      <c r="G42" s="107" t="s">
        <v>9</v>
      </c>
      <c r="H42" s="107"/>
      <c r="I42" s="107" t="s">
        <v>9</v>
      </c>
    </row>
    <row r="43" spans="2:9" ht="14.25">
      <c r="B43" s="77" t="s">
        <v>144</v>
      </c>
      <c r="G43" s="101">
        <f>-'is'!E33-G44</f>
        <v>2167</v>
      </c>
      <c r="H43" s="101"/>
      <c r="I43" s="101">
        <f>-'is'!H33-I44</f>
        <v>2167</v>
      </c>
    </row>
    <row r="44" spans="2:12" ht="14.25">
      <c r="B44" s="77" t="s">
        <v>145</v>
      </c>
      <c r="G44" s="101">
        <f>SUM(268,123)</f>
        <v>391</v>
      </c>
      <c r="H44" s="101"/>
      <c r="I44" s="101">
        <f>SUM(268,123)</f>
        <v>391</v>
      </c>
      <c r="L44" s="101">
        <f>'is'!E33+KLSE!G45</f>
        <v>0</v>
      </c>
    </row>
    <row r="45" spans="7:12" ht="15" thickBot="1">
      <c r="G45" s="103">
        <f>SUM(G43:G44)</f>
        <v>2558</v>
      </c>
      <c r="H45" s="103"/>
      <c r="I45" s="103">
        <f>SUM(I43:I44)</f>
        <v>2558</v>
      </c>
      <c r="L45" s="101">
        <f>I45+'is'!H33</f>
        <v>0</v>
      </c>
    </row>
    <row r="46" ht="15" thickTop="1"/>
    <row r="52" ht="14.25">
      <c r="A52" s="116"/>
    </row>
    <row r="53" ht="14.25"/>
    <row r="54" ht="14.25"/>
    <row r="55" ht="14.25"/>
    <row r="56" ht="14.25"/>
    <row r="57" ht="14.25"/>
    <row r="58" ht="14.25">
      <c r="F58" s="106" t="s">
        <v>143</v>
      </c>
    </row>
    <row r="59" ht="14.25">
      <c r="F59" s="106" t="s">
        <v>163</v>
      </c>
    </row>
    <row r="60" ht="14.25">
      <c r="F60" s="107" t="s">
        <v>9</v>
      </c>
    </row>
    <row r="61" ht="14.25">
      <c r="F61" s="131"/>
    </row>
    <row r="62" spans="2:6" ht="15" thickBot="1">
      <c r="B62" s="77" t="s">
        <v>159</v>
      </c>
      <c r="F62" s="127">
        <v>23</v>
      </c>
    </row>
    <row r="63" spans="6:8" ht="14.25">
      <c r="F63" s="108"/>
      <c r="G63" s="104"/>
      <c r="H63" s="104"/>
    </row>
    <row r="64" spans="2:12" ht="15" thickBot="1">
      <c r="B64" s="77" t="s">
        <v>160</v>
      </c>
      <c r="F64" s="128">
        <v>54</v>
      </c>
      <c r="G64" s="105"/>
      <c r="H64" s="105"/>
      <c r="L64" s="101"/>
    </row>
    <row r="65" spans="6:8" ht="14.25">
      <c r="F65" s="108"/>
      <c r="G65" s="105"/>
      <c r="H65" s="105"/>
    </row>
    <row r="66" spans="2:8" ht="15" thickBot="1">
      <c r="B66" s="77" t="s">
        <v>161</v>
      </c>
      <c r="F66" s="128">
        <v>39</v>
      </c>
      <c r="G66" s="104"/>
      <c r="H66" s="104"/>
    </row>
    <row r="67" ht="14.25">
      <c r="F67" s="108"/>
    </row>
    <row r="68" ht="14.25">
      <c r="F68" s="108"/>
    </row>
    <row r="69" ht="14.25"/>
    <row r="70" ht="14.25"/>
    <row r="71" ht="14.25">
      <c r="L71" s="101"/>
    </row>
    <row r="72" ht="14.25"/>
    <row r="73" ht="14.25"/>
    <row r="74" ht="14.25">
      <c r="F74" s="106" t="s">
        <v>143</v>
      </c>
    </row>
    <row r="75" ht="14.25">
      <c r="F75" s="106" t="s">
        <v>163</v>
      </c>
    </row>
    <row r="76" ht="14.25">
      <c r="F76" s="107" t="s">
        <v>9</v>
      </c>
    </row>
    <row r="77" spans="2:6" ht="15">
      <c r="B77" s="117" t="s">
        <v>147</v>
      </c>
      <c r="F77" s="101"/>
    </row>
    <row r="78" spans="2:12" ht="14.25">
      <c r="B78" s="77" t="s">
        <v>19</v>
      </c>
      <c r="F78" s="108">
        <v>24151</v>
      </c>
      <c r="G78" s="104"/>
      <c r="H78" s="104"/>
      <c r="L78" s="101">
        <f>'bs'!F27-SUM(KLSE!F78,KLSE!F82)</f>
        <v>0</v>
      </c>
    </row>
    <row r="79" spans="2:12" ht="14.25">
      <c r="B79" s="77" t="s">
        <v>148</v>
      </c>
      <c r="F79" s="109">
        <v>188873</v>
      </c>
      <c r="G79" s="105"/>
      <c r="H79" s="105"/>
      <c r="L79" s="101">
        <f>'bs'!F39-SUM(KLSE!F79,KLSE!F83)</f>
        <v>0</v>
      </c>
    </row>
    <row r="80" spans="6:8" ht="14.25">
      <c r="F80" s="118">
        <f>SUM(F78:F79)</f>
        <v>213024</v>
      </c>
      <c r="G80" s="105"/>
      <c r="H80" s="105"/>
    </row>
    <row r="81" spans="2:8" ht="15">
      <c r="B81" s="117" t="s">
        <v>149</v>
      </c>
      <c r="F81" s="109"/>
      <c r="G81" s="105"/>
      <c r="H81" s="105"/>
    </row>
    <row r="82" spans="2:8" ht="14.25">
      <c r="B82" s="77" t="s">
        <v>19</v>
      </c>
      <c r="F82" s="109">
        <v>3000</v>
      </c>
      <c r="G82" s="105"/>
      <c r="H82" s="105"/>
    </row>
    <row r="83" spans="2:8" ht="14.25">
      <c r="B83" s="77" t="s">
        <v>148</v>
      </c>
      <c r="F83" s="109">
        <v>0</v>
      </c>
      <c r="G83" s="105"/>
      <c r="H83" s="105"/>
    </row>
    <row r="84" spans="6:8" ht="14.25">
      <c r="F84" s="119">
        <f>SUM(F82:F83)</f>
        <v>3000</v>
      </c>
      <c r="G84" s="104"/>
      <c r="H84" s="104"/>
    </row>
    <row r="85" spans="6:12" ht="15" thickBot="1">
      <c r="F85" s="103">
        <f>SUM(F80,F84)</f>
        <v>216024</v>
      </c>
      <c r="L85" s="101">
        <f>F85-SUM('bs'!F27,'bs'!F39)</f>
        <v>0</v>
      </c>
    </row>
    <row r="86" ht="15" thickTop="1"/>
    <row r="88" ht="14.25"/>
    <row r="89" ht="14.25"/>
    <row r="90" ht="14.25"/>
    <row r="91" ht="14.25"/>
    <row r="92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>
      <c r="F171" s="101"/>
    </row>
    <row r="172" ht="14.25"/>
    <row r="173" ht="14.25"/>
    <row r="174" ht="14.25"/>
    <row r="175" spans="6:10" ht="14.25">
      <c r="F175" s="138" t="s">
        <v>18</v>
      </c>
      <c r="G175" s="138"/>
      <c r="H175" s="115"/>
      <c r="I175" s="138" t="s">
        <v>35</v>
      </c>
      <c r="J175" s="138"/>
    </row>
    <row r="176" spans="6:10" ht="14.25">
      <c r="F176" s="123" t="str">
        <f>'is'!E14</f>
        <v>30-06-03</v>
      </c>
      <c r="G176" s="123" t="str">
        <f>'is'!F14</f>
        <v>30-06-02</v>
      </c>
      <c r="H176" s="114"/>
      <c r="I176" s="123" t="str">
        <f>F176</f>
        <v>30-06-03</v>
      </c>
      <c r="J176" s="123" t="str">
        <f>G176</f>
        <v>30-06-02</v>
      </c>
    </row>
    <row r="177" ht="14.25">
      <c r="B177" s="77" t="s">
        <v>150</v>
      </c>
    </row>
    <row r="178" spans="2:10" ht="14.25">
      <c r="B178" s="77" t="s">
        <v>151</v>
      </c>
      <c r="F178" s="101">
        <f>'is'!E39</f>
        <v>10943</v>
      </c>
      <c r="G178" s="101">
        <f>'is'!F39</f>
        <v>1417</v>
      </c>
      <c r="H178" s="101"/>
      <c r="I178" s="101">
        <f>'is'!H39</f>
        <v>10943</v>
      </c>
      <c r="J178" s="101">
        <f>'is'!I39</f>
        <v>1417</v>
      </c>
    </row>
    <row r="179" spans="6:10" ht="14.25">
      <c r="F179" s="101"/>
      <c r="G179" s="101"/>
      <c r="H179" s="101"/>
      <c r="I179" s="101"/>
      <c r="J179" s="101"/>
    </row>
    <row r="180" spans="2:10" ht="14.25">
      <c r="B180" s="77" t="s">
        <v>152</v>
      </c>
      <c r="F180" s="101"/>
      <c r="G180" s="101"/>
      <c r="H180" s="101"/>
      <c r="I180" s="101"/>
      <c r="J180" s="101"/>
    </row>
    <row r="181" spans="2:10" ht="14.25">
      <c r="B181" s="77" t="s">
        <v>153</v>
      </c>
      <c r="F181" s="101">
        <v>263160</v>
      </c>
      <c r="G181" s="101">
        <v>263160</v>
      </c>
      <c r="H181" s="101"/>
      <c r="I181" s="101">
        <v>263160</v>
      </c>
      <c r="J181" s="101">
        <v>263160</v>
      </c>
    </row>
    <row r="182" spans="6:10" ht="14.25">
      <c r="F182" s="121"/>
      <c r="G182" s="121"/>
      <c r="H182" s="101"/>
      <c r="I182" s="101"/>
      <c r="J182" s="101"/>
    </row>
    <row r="183" spans="2:10" ht="15" thickBot="1">
      <c r="B183" s="77" t="s">
        <v>154</v>
      </c>
      <c r="F183" s="122">
        <f>ROUND(F178/F181*100,2)</f>
        <v>4.16</v>
      </c>
      <c r="G183" s="122">
        <f>ROUND(G178/G181*100,2)</f>
        <v>0.54</v>
      </c>
      <c r="H183" s="120"/>
      <c r="I183" s="122">
        <f>ROUND(I178/I181*100,2)</f>
        <v>4.16</v>
      </c>
      <c r="J183" s="122">
        <f>ROUND(J178/J181*100,2)</f>
        <v>0.54</v>
      </c>
    </row>
    <row r="184" ht="15" thickTop="1"/>
    <row r="191" ht="15">
      <c r="A191" s="117" t="s">
        <v>155</v>
      </c>
    </row>
    <row r="193" ht="15">
      <c r="A193" s="117" t="s">
        <v>156</v>
      </c>
    </row>
    <row r="194" ht="15">
      <c r="A194" s="117" t="s">
        <v>170</v>
      </c>
    </row>
    <row r="195" ht="14.25">
      <c r="A195" s="77" t="s">
        <v>187</v>
      </c>
    </row>
    <row r="197" ht="15">
      <c r="A197" s="117" t="s">
        <v>157</v>
      </c>
    </row>
    <row r="198" ht="15">
      <c r="A198" s="117" t="s">
        <v>171</v>
      </c>
    </row>
    <row r="199" ht="14.25">
      <c r="F199" s="101"/>
    </row>
  </sheetData>
  <mergeCells count="3">
    <mergeCell ref="G40:I40"/>
    <mergeCell ref="F175:G175"/>
    <mergeCell ref="I175:J175"/>
  </mergeCells>
  <printOptions/>
  <pageMargins left="0.75" right="0.1" top="0.75" bottom="0.75" header="0.2" footer="0.5"/>
  <pageSetup firstPageNumber="8" useFirstPageNumber="1" horizontalDpi="300" verticalDpi="300" orientation="portrait" paperSize="9" scale="85" r:id="rId20"/>
  <headerFooter alignWithMargins="0">
    <oddFooter>&amp;C____________________________________________________________________________________
(The notes should be read in conjunction with the Audited Financial Statements for the financial year ended 31 March 2003)&amp;R&amp;P</oddFooter>
  </headerFooter>
  <rowBreaks count="3" manualBreakCount="3">
    <brk id="52" max="255" man="1"/>
    <brk id="95" max="255" man="1"/>
    <brk id="152" max="255" man="1"/>
  </rowBreaks>
  <legacyDrawing r:id="rId19"/>
  <oleObjects>
    <oleObject progId="Word.Document.8" shapeId="1830788" r:id="rId1"/>
    <oleObject progId="Word.Document.8" shapeId="1830789" r:id="rId2"/>
    <oleObject progId="Word.Document.8" shapeId="1830790" r:id="rId3"/>
    <oleObject progId="Word.Document.8" shapeId="1830791" r:id="rId4"/>
    <oleObject progId="Word.Document.8" shapeId="1830792" r:id="rId5"/>
    <oleObject progId="Word.Document.8" shapeId="1830793" r:id="rId6"/>
    <oleObject progId="Word.Document.8" shapeId="1830794" r:id="rId7"/>
    <oleObject progId="Word.Document.8" shapeId="1830795" r:id="rId8"/>
    <oleObject progId="Word.Document.8" shapeId="1830796" r:id="rId9"/>
    <oleObject progId="Word.Document.8" shapeId="1830797" r:id="rId10"/>
    <oleObject progId="Word.Document.8" shapeId="1830798" r:id="rId11"/>
    <oleObject progId="Word.Document.8" shapeId="1830800" r:id="rId12"/>
    <oleObject progId="Word.Document.8" shapeId="1830807" r:id="rId13"/>
    <oleObject progId="Word.Document.8" shapeId="864101" r:id="rId14"/>
    <oleObject progId="Word.Document.8" shapeId="921510" r:id="rId15"/>
    <oleObject progId="Word.Document.8" shapeId="956365" r:id="rId16"/>
    <oleObject progId="Word.Document.8" shapeId="149433" r:id="rId17"/>
    <oleObject progId="Word.Document.8" shapeId="165619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Fima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Rohizi Muhammad</dc:creator>
  <cp:keywords/>
  <dc:description/>
  <cp:lastModifiedBy> </cp:lastModifiedBy>
  <cp:lastPrinted>2003-07-31T09:58:34Z</cp:lastPrinted>
  <dcterms:created xsi:type="dcterms:W3CDTF">2003-06-09T06:16:22Z</dcterms:created>
  <dcterms:modified xsi:type="dcterms:W3CDTF">2003-07-31T09:17:10Z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